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饮品" sheetId="7" r:id="rId1"/>
    <sheet name="浸泡方便食品" sheetId="6" r:id="rId2"/>
    <sheet name="休闲零食（果干、玉米）" sheetId="2" r:id="rId3"/>
    <sheet name="粮油" sheetId="1" r:id="rId4"/>
    <sheet name="肉制品" sheetId="5" r:id="rId5"/>
    <sheet name="干货调味" sheetId="3" r:id="rId6"/>
    <sheet name="浸泡饮品" sheetId="4" r:id="rId7"/>
    <sheet name="咖啡"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50" name="ID_06D43EC01A884DCE93D8F10B8A1DAD8A" descr="8ad179e8895307a5ca97de91fb56468"/>
        <xdr:cNvPicPr/>
      </xdr:nvPicPr>
      <xdr:blipFill>
        <a:blip r:embed="rId1"/>
        <a:srcRect/>
        <a:stretch>
          <a:fillRect/>
        </a:stretch>
      </xdr:blipFill>
      <xdr:spPr>
        <a:xfrm>
          <a:off x="7106285" y="1409700"/>
          <a:ext cx="763270" cy="1115695"/>
        </a:xfrm>
        <a:prstGeom prst="rect">
          <a:avLst/>
        </a:prstGeom>
        <a:noFill/>
        <a:ln>
          <a:noFill/>
        </a:ln>
        <a:effectLst/>
      </xdr:spPr>
    </xdr:pic>
  </etc:cellImage>
  <etc:cellImage>
    <xdr:pic>
      <xdr:nvPicPr>
        <xdr:cNvPr id="51" name="ID_F77DFFEDDCD943969AD127AA800EDBE2" descr="193e328ceed2b00bc09cc44b5483131"/>
        <xdr:cNvPicPr/>
      </xdr:nvPicPr>
      <xdr:blipFill>
        <a:blip r:embed="rId2"/>
        <a:srcRect/>
        <a:stretch>
          <a:fillRect/>
        </a:stretch>
      </xdr:blipFill>
      <xdr:spPr>
        <a:xfrm>
          <a:off x="7106285" y="3293745"/>
          <a:ext cx="762635" cy="1120140"/>
        </a:xfrm>
        <a:prstGeom prst="rect">
          <a:avLst/>
        </a:prstGeom>
        <a:noFill/>
        <a:ln>
          <a:noFill/>
        </a:ln>
        <a:effectLst/>
      </xdr:spPr>
    </xdr:pic>
  </etc:cellImage>
  <etc:cellImage>
    <xdr:pic>
      <xdr:nvPicPr>
        <xdr:cNvPr id="52" name="ID_D0308079AEF647DC8C5E49515308DC8E" descr="505c14adbde1d260745c87782651355"/>
        <xdr:cNvPicPr/>
      </xdr:nvPicPr>
      <xdr:blipFill>
        <a:blip r:embed="rId3"/>
        <a:srcRect/>
        <a:stretch>
          <a:fillRect/>
        </a:stretch>
      </xdr:blipFill>
      <xdr:spPr>
        <a:xfrm>
          <a:off x="7106285" y="2351405"/>
          <a:ext cx="762635" cy="1115695"/>
        </a:xfrm>
        <a:prstGeom prst="rect">
          <a:avLst/>
        </a:prstGeom>
        <a:noFill/>
        <a:ln>
          <a:noFill/>
        </a:ln>
        <a:effectLst/>
      </xdr:spPr>
    </xdr:pic>
  </etc:cellImage>
  <etc:cellImage>
    <xdr:pic>
      <xdr:nvPicPr>
        <xdr:cNvPr id="53" name="ID_F36944E8EAE0409484283300A1A8DF64" descr="d0a478b36cd7066736e3713ae509446"/>
        <xdr:cNvPicPr/>
      </xdr:nvPicPr>
      <xdr:blipFill>
        <a:blip r:embed="rId4"/>
        <a:srcRect/>
        <a:stretch>
          <a:fillRect/>
        </a:stretch>
      </xdr:blipFill>
      <xdr:spPr>
        <a:xfrm>
          <a:off x="7106285" y="4239895"/>
          <a:ext cx="767080" cy="1120140"/>
        </a:xfrm>
        <a:prstGeom prst="rect">
          <a:avLst/>
        </a:prstGeom>
        <a:noFill/>
        <a:ln>
          <a:noFill/>
        </a:ln>
        <a:effectLst/>
      </xdr:spPr>
    </xdr:pic>
  </etc:cellImage>
  <etc:cellImage>
    <xdr:pic>
      <xdr:nvPicPr>
        <xdr:cNvPr id="54" name="ID_C81246F6BBC2421C883A2E85F3818490" descr="6f7dde9a1a5047bdbea9de0f53fa277c"/>
        <xdr:cNvPicPr/>
      </xdr:nvPicPr>
      <xdr:blipFill>
        <a:blip r:embed="rId5"/>
        <a:srcRect/>
        <a:stretch>
          <a:fillRect/>
        </a:stretch>
      </xdr:blipFill>
      <xdr:spPr>
        <a:xfrm>
          <a:off x="7106285" y="6672580"/>
          <a:ext cx="1089025" cy="1120140"/>
        </a:xfrm>
        <a:prstGeom prst="rect">
          <a:avLst/>
        </a:prstGeom>
        <a:noFill/>
        <a:ln>
          <a:noFill/>
        </a:ln>
        <a:effectLst/>
      </xdr:spPr>
    </xdr:pic>
  </etc:cellImage>
  <etc:cellImage>
    <xdr:pic>
      <xdr:nvPicPr>
        <xdr:cNvPr id="55" name="ID_2D56BA268B6B45E5A6EC572982B58A45" descr="d7260d338b69367149b707e5ec357f3"/>
        <xdr:cNvPicPr/>
      </xdr:nvPicPr>
      <xdr:blipFill>
        <a:blip r:embed="rId6"/>
        <a:srcRect/>
        <a:stretch>
          <a:fillRect/>
        </a:stretch>
      </xdr:blipFill>
      <xdr:spPr>
        <a:xfrm>
          <a:off x="7106285" y="5182235"/>
          <a:ext cx="767080" cy="1120140"/>
        </a:xfrm>
        <a:prstGeom prst="rect">
          <a:avLst/>
        </a:prstGeom>
        <a:noFill/>
        <a:ln>
          <a:noFill/>
        </a:ln>
        <a:effectLst/>
      </xdr:spPr>
    </xdr:pic>
  </etc:cellImage>
  <etc:cellImage>
    <xdr:pic>
      <xdr:nvPicPr>
        <xdr:cNvPr id="56" name="ID_996BA718732F429BB406A71186423E61" descr="ff52e66b8b6dc5f9a8ff49499edc78a"/>
        <xdr:cNvPicPr/>
      </xdr:nvPicPr>
      <xdr:blipFill>
        <a:blip r:embed="rId7"/>
        <a:srcRect/>
        <a:stretch>
          <a:fillRect/>
        </a:stretch>
      </xdr:blipFill>
      <xdr:spPr>
        <a:xfrm>
          <a:off x="7106285" y="7625080"/>
          <a:ext cx="636270" cy="1120140"/>
        </a:xfrm>
        <a:prstGeom prst="rect">
          <a:avLst/>
        </a:prstGeom>
        <a:noFill/>
        <a:ln>
          <a:noFill/>
        </a:ln>
        <a:effectLst/>
      </xdr:spPr>
    </xdr:pic>
  </etc:cellImage>
  <etc:cellImage>
    <xdr:pic>
      <xdr:nvPicPr>
        <xdr:cNvPr id="57" name="ID_474C27551A3B4BDFAD9582E8DEAC2D83" descr="aeec33b8a541df969c9f6e72a02473d"/>
        <xdr:cNvPicPr/>
      </xdr:nvPicPr>
      <xdr:blipFill>
        <a:blip r:embed="rId8"/>
        <a:srcRect/>
        <a:stretch>
          <a:fillRect/>
        </a:stretch>
      </xdr:blipFill>
      <xdr:spPr>
        <a:xfrm>
          <a:off x="7106285" y="8577580"/>
          <a:ext cx="767080" cy="1120140"/>
        </a:xfrm>
        <a:prstGeom prst="rect">
          <a:avLst/>
        </a:prstGeom>
        <a:noFill/>
        <a:ln>
          <a:noFill/>
        </a:ln>
        <a:effectLst/>
      </xdr:spPr>
    </xdr:pic>
  </etc:cellImage>
  <etc:cellImage>
    <xdr:pic>
      <xdr:nvPicPr>
        <xdr:cNvPr id="58" name="ID_06001E46B4F9404F9598D5AD2FC64755" descr="0ad04870b6d1394ba8a0947d256e3e2"/>
        <xdr:cNvPicPr>
          <a:picLocks noChangeAspect="1"/>
        </xdr:cNvPicPr>
      </xdr:nvPicPr>
      <xdr:blipFill>
        <a:blip r:embed="rId9"/>
        <a:stretch>
          <a:fillRect/>
        </a:stretch>
      </xdr:blipFill>
      <xdr:spPr>
        <a:xfrm>
          <a:off x="7106285" y="9530080"/>
          <a:ext cx="763270" cy="1111250"/>
        </a:xfrm>
        <a:prstGeom prst="rect">
          <a:avLst/>
        </a:prstGeom>
      </xdr:spPr>
    </xdr:pic>
  </etc:cellImage>
  <etc:cellImage>
    <xdr:pic>
      <xdr:nvPicPr>
        <xdr:cNvPr id="59" name="ID_6B09D13162984DC49E7CB6F62E4518DC" descr="400f7436ffe70b9bbe78746e675691b"/>
        <xdr:cNvPicPr>
          <a:picLocks noChangeAspect="1"/>
        </xdr:cNvPicPr>
      </xdr:nvPicPr>
      <xdr:blipFill>
        <a:blip r:embed="rId10"/>
        <a:stretch>
          <a:fillRect/>
        </a:stretch>
      </xdr:blipFill>
      <xdr:spPr>
        <a:xfrm>
          <a:off x="7106285" y="10867390"/>
          <a:ext cx="1045845" cy="1114425"/>
        </a:xfrm>
        <a:prstGeom prst="rect">
          <a:avLst/>
        </a:prstGeom>
      </xdr:spPr>
    </xdr:pic>
  </etc:cellImage>
  <etc:cellImage>
    <xdr:pic>
      <xdr:nvPicPr>
        <xdr:cNvPr id="60" name="ID_A14880C3A08F47E593379326E936E7A8" descr="0d92f4c3539d3ef4a2b5032c14e66e2"/>
        <xdr:cNvPicPr>
          <a:picLocks noChangeAspect="1"/>
        </xdr:cNvPicPr>
      </xdr:nvPicPr>
      <xdr:blipFill>
        <a:blip r:embed="rId11"/>
        <a:stretch>
          <a:fillRect/>
        </a:stretch>
      </xdr:blipFill>
      <xdr:spPr>
        <a:xfrm>
          <a:off x="7106285" y="11852275"/>
          <a:ext cx="1045845" cy="1114425"/>
        </a:xfrm>
        <a:prstGeom prst="rect">
          <a:avLst/>
        </a:prstGeom>
      </xdr:spPr>
    </xdr:pic>
  </etc:cellImage>
  <etc:cellImage>
    <xdr:pic>
      <xdr:nvPicPr>
        <xdr:cNvPr id="61" name="ID_2CEC500252F341529E5FC3C90C0C90CE" descr="f868ecdb8ad0baa4d203bd2a2d32633f"/>
        <xdr:cNvPicPr>
          <a:picLocks noChangeAspect="1"/>
        </xdr:cNvPicPr>
      </xdr:nvPicPr>
      <xdr:blipFill>
        <a:blip r:embed="rId12"/>
        <a:stretch>
          <a:fillRect/>
        </a:stretch>
      </xdr:blipFill>
      <xdr:spPr>
        <a:xfrm>
          <a:off x="7106285" y="12837160"/>
          <a:ext cx="764540" cy="1111250"/>
        </a:xfrm>
        <a:prstGeom prst="rect">
          <a:avLst/>
        </a:prstGeom>
      </xdr:spPr>
    </xdr:pic>
  </etc:cellImage>
  <etc:cellImage>
    <xdr:pic>
      <xdr:nvPicPr>
        <xdr:cNvPr id="62" name="ID_FB6962BA4D394CCF90AE2EBB6FAC0BA7" descr="88c8ed6051f2f50ef1be62691cd8334c"/>
        <xdr:cNvPicPr>
          <a:picLocks noChangeAspect="1"/>
        </xdr:cNvPicPr>
      </xdr:nvPicPr>
      <xdr:blipFill>
        <a:blip r:embed="rId13"/>
        <a:stretch>
          <a:fillRect/>
        </a:stretch>
      </xdr:blipFill>
      <xdr:spPr>
        <a:xfrm>
          <a:off x="7106285" y="13971270"/>
          <a:ext cx="764540" cy="1111250"/>
        </a:xfrm>
        <a:prstGeom prst="rect">
          <a:avLst/>
        </a:prstGeom>
      </xdr:spPr>
    </xdr:pic>
  </etc:cellImage>
  <etc:cellImage>
    <xdr:pic>
      <xdr:nvPicPr>
        <xdr:cNvPr id="63" name="ID_75A04B68FDF946098FCA8F1A5D8513D9" descr="ab0444aaa6137989b5611c72d153dd86"/>
        <xdr:cNvPicPr>
          <a:picLocks noChangeAspect="1"/>
        </xdr:cNvPicPr>
      </xdr:nvPicPr>
      <xdr:blipFill>
        <a:blip r:embed="rId14"/>
        <a:stretch>
          <a:fillRect/>
        </a:stretch>
      </xdr:blipFill>
      <xdr:spPr>
        <a:xfrm>
          <a:off x="7106285" y="14742160"/>
          <a:ext cx="764540" cy="1111250"/>
        </a:xfrm>
        <a:prstGeom prst="rect">
          <a:avLst/>
        </a:prstGeom>
      </xdr:spPr>
    </xdr:pic>
  </etc:cellImage>
  <etc:cellImage>
    <xdr:pic>
      <xdr:nvPicPr>
        <xdr:cNvPr id="416" name="ID_8C0414C9970B43AFB190EB1B07C384CB" descr="8e7b24cd9f49a0b5b0e6e670a0d791a1"/>
        <xdr:cNvPicPr>
          <a:picLocks noChangeAspect="1"/>
        </xdr:cNvPicPr>
      </xdr:nvPicPr>
      <xdr:blipFill>
        <a:blip r:embed="rId15"/>
        <a:stretch>
          <a:fillRect/>
        </a:stretch>
      </xdr:blipFill>
      <xdr:spPr>
        <a:xfrm>
          <a:off x="6955155" y="4140200"/>
          <a:ext cx="8294370" cy="11067415"/>
        </a:xfrm>
        <a:prstGeom prst="rect">
          <a:avLst/>
        </a:prstGeom>
      </xdr:spPr>
    </xdr:pic>
  </etc:cellImage>
  <etc:cellImage>
    <xdr:pic>
      <xdr:nvPicPr>
        <xdr:cNvPr id="415" name="ID_45BABD2340C54DB7B6C773B27205AD03" descr="C:/Users/Administrator/Desktop/网店/素材图 王/拇指500克 雨林小友.jpg拇指500克 雨林小友"/>
        <xdr:cNvPicPr>
          <a:picLocks noChangeAspect="1"/>
        </xdr:cNvPicPr>
      </xdr:nvPicPr>
      <xdr:blipFill>
        <a:blip r:embed="rId16"/>
        <a:srcRect t="7149" b="7149"/>
        <a:stretch>
          <a:fillRect/>
        </a:stretch>
      </xdr:blipFill>
      <xdr:spPr>
        <a:xfrm>
          <a:off x="14900910" y="866775"/>
          <a:ext cx="1598930" cy="1607820"/>
        </a:xfrm>
        <a:prstGeom prst="rect">
          <a:avLst/>
        </a:prstGeom>
      </xdr:spPr>
    </xdr:pic>
  </etc:cellImage>
  <etc:cellImage>
    <xdr:pic>
      <xdr:nvPicPr>
        <xdr:cNvPr id="419" name="ID_A8D237C9A4D5419B934D9DAC333A7D82" descr="2023_10_19_21_09_IMG_3645"/>
        <xdr:cNvPicPr>
          <a:picLocks noChangeAspect="1"/>
        </xdr:cNvPicPr>
      </xdr:nvPicPr>
      <xdr:blipFill>
        <a:blip r:embed="rId17"/>
        <a:stretch>
          <a:fillRect/>
        </a:stretch>
      </xdr:blipFill>
      <xdr:spPr>
        <a:xfrm>
          <a:off x="8982710" y="8696325"/>
          <a:ext cx="10059670" cy="6664325"/>
        </a:xfrm>
        <a:prstGeom prst="rect">
          <a:avLst/>
        </a:prstGeom>
      </xdr:spPr>
    </xdr:pic>
  </etc:cellImage>
  <etc:cellImage>
    <xdr:pic>
      <xdr:nvPicPr>
        <xdr:cNvPr id="417" name="ID_69B60B3FE3BD46E18C7481928B8271C7" descr="06b386d0ff62053b69af3c169f3ffa0e"/>
        <xdr:cNvPicPr>
          <a:picLocks noChangeAspect="1"/>
        </xdr:cNvPicPr>
      </xdr:nvPicPr>
      <xdr:blipFill>
        <a:blip r:embed="rId18"/>
        <a:stretch>
          <a:fillRect/>
        </a:stretch>
      </xdr:blipFill>
      <xdr:spPr>
        <a:xfrm>
          <a:off x="15137130" y="2887980"/>
          <a:ext cx="1520825" cy="1909445"/>
        </a:xfrm>
        <a:prstGeom prst="rect">
          <a:avLst/>
        </a:prstGeom>
      </xdr:spPr>
    </xdr:pic>
  </etc:cellImage>
  <etc:cellImage>
    <xdr:pic>
      <xdr:nvPicPr>
        <xdr:cNvPr id="418" name="ID_CEA93BC5ADC24BB2A92E30B5002629A7" descr="拇指500克"/>
        <xdr:cNvPicPr>
          <a:picLocks noChangeAspect="1"/>
        </xdr:cNvPicPr>
      </xdr:nvPicPr>
      <xdr:blipFill>
        <a:blip r:embed="rId19"/>
        <a:stretch>
          <a:fillRect/>
        </a:stretch>
      </xdr:blipFill>
      <xdr:spPr>
        <a:xfrm>
          <a:off x="8982710" y="2714625"/>
          <a:ext cx="8365490" cy="10077450"/>
        </a:xfrm>
        <a:prstGeom prst="rect">
          <a:avLst/>
        </a:prstGeom>
      </xdr:spPr>
    </xdr:pic>
  </etc:cellImage>
  <etc:cellImage>
    <xdr:pic>
      <xdr:nvPicPr>
        <xdr:cNvPr id="421" name="ID_D7F6CAB3AD4C47E9999BD976B746D67B" descr="花生"/>
        <xdr:cNvPicPr>
          <a:picLocks noChangeAspect="1"/>
        </xdr:cNvPicPr>
      </xdr:nvPicPr>
      <xdr:blipFill>
        <a:blip r:embed="rId20"/>
        <a:srcRect l="5878" t="-387"/>
        <a:stretch>
          <a:fillRect/>
        </a:stretch>
      </xdr:blipFill>
      <xdr:spPr>
        <a:xfrm rot="5400000">
          <a:off x="8054340" y="12508865"/>
          <a:ext cx="9467215" cy="7573645"/>
        </a:xfrm>
        <a:prstGeom prst="rect">
          <a:avLst/>
        </a:prstGeom>
      </xdr:spPr>
    </xdr:pic>
  </etc:cellImage>
  <etc:cellImage>
    <xdr:pic>
      <xdr:nvPicPr>
        <xdr:cNvPr id="422" name="ID_9763919EA70A4396B3736387C1BE9482" descr="黑花生"/>
        <xdr:cNvPicPr>
          <a:picLocks noChangeAspect="1"/>
        </xdr:cNvPicPr>
      </xdr:nvPicPr>
      <xdr:blipFill>
        <a:blip r:embed="rId21"/>
        <a:srcRect l="23207" t="11103"/>
        <a:stretch>
          <a:fillRect/>
        </a:stretch>
      </xdr:blipFill>
      <xdr:spPr>
        <a:xfrm rot="5400000">
          <a:off x="8509635" y="10678795"/>
          <a:ext cx="7724140" cy="6706870"/>
        </a:xfrm>
        <a:prstGeom prst="rect">
          <a:avLst/>
        </a:prstGeom>
      </xdr:spPr>
    </xdr:pic>
  </etc:cellImage>
  <etc:cellImage>
    <xdr:pic>
      <xdr:nvPicPr>
        <xdr:cNvPr id="420" name="ID_4A9654C7325D4E59A4D70BB460564F15" descr="2023_12_10_18_19_IMG_4691"/>
        <xdr:cNvPicPr>
          <a:picLocks noChangeAspect="1"/>
        </xdr:cNvPicPr>
      </xdr:nvPicPr>
      <xdr:blipFill>
        <a:blip r:embed="rId22"/>
        <a:stretch>
          <a:fillRect/>
        </a:stretch>
      </xdr:blipFill>
      <xdr:spPr>
        <a:xfrm rot="5400000">
          <a:off x="7831455" y="8605520"/>
          <a:ext cx="10059670" cy="7550150"/>
        </a:xfrm>
        <a:prstGeom prst="rect">
          <a:avLst/>
        </a:prstGeom>
      </xdr:spPr>
    </xdr:pic>
  </etc:cellImage>
  <etc:cellImage>
    <xdr:pic>
      <xdr:nvPicPr>
        <xdr:cNvPr id="780" name="ID_B8AC8E7997CE4835A24D533A44F44BDB"/>
        <xdr:cNvPicPr>
          <a:picLocks noChangeAspect="1"/>
        </xdr:cNvPicPr>
      </xdr:nvPicPr>
      <xdr:blipFill>
        <a:blip r:embed="rId23" cstate="print">
          <a:extLst>
            <a:ext uri="{28A0092B-C50C-407E-A947-70E740481C1C}">
              <a14:useLocalDpi xmlns:a14="http://schemas.microsoft.com/office/drawing/2010/main" val="0"/>
            </a:ext>
          </a:extLst>
        </a:blip>
        <a:stretch>
          <a:fillRect/>
        </a:stretch>
      </xdr:blipFill>
      <xdr:spPr>
        <a:xfrm>
          <a:off x="5983605" y="53574950"/>
          <a:ext cx="2611120" cy="2372995"/>
        </a:xfrm>
        <a:prstGeom prst="rect">
          <a:avLst/>
        </a:prstGeom>
      </xdr:spPr>
    </xdr:pic>
  </etc:cellImage>
</etc:cellImages>
</file>

<file path=xl/sharedStrings.xml><?xml version="1.0" encoding="utf-8"?>
<sst xmlns="http://schemas.openxmlformats.org/spreadsheetml/2006/main" count="3226" uniqueCount="780">
  <si>
    <t>产品基础信息</t>
  </si>
  <si>
    <t>基础成本</t>
  </si>
  <si>
    <t>一批价</t>
  </si>
  <si>
    <t>二批价</t>
  </si>
  <si>
    <t>零售价（门店售价）</t>
  </si>
  <si>
    <t>序号</t>
  </si>
  <si>
    <t>产品类别</t>
  </si>
  <si>
    <t>品牌</t>
  </si>
  <si>
    <t>产品名称</t>
  </si>
  <si>
    <t>产品主图</t>
  </si>
  <si>
    <t>单品条码</t>
  </si>
  <si>
    <t>整箱条码</t>
  </si>
  <si>
    <t>产品规格</t>
  </si>
  <si>
    <t>产品单位</t>
  </si>
  <si>
    <t>出厂价/经销价</t>
  </si>
  <si>
    <t xml:space="preserve"> 政策支持
满       送</t>
  </si>
  <si>
    <t>实际成本价
J3*K3/(K3+L3)</t>
  </si>
  <si>
    <t>运营成本%</t>
  </si>
  <si>
    <t>门店配送成本%</t>
  </si>
  <si>
    <t>利润%</t>
  </si>
  <si>
    <t>门店一批价
M3*(1+N3+O3+P3)</t>
  </si>
  <si>
    <t>建议批发价
（经销商提供）</t>
  </si>
  <si>
    <t>市场批发价
（市场调研）</t>
  </si>
  <si>
    <t xml:space="preserve">毛利
Q3-M3
</t>
  </si>
  <si>
    <t xml:space="preserve">门店二批价Q3*(1+U3)
</t>
  </si>
  <si>
    <t>毛利
V3-M3</t>
  </si>
  <si>
    <t xml:space="preserve">门店零售价Q3*(1+Z3)
</t>
  </si>
  <si>
    <t>建议零售价
（经销商提供）</t>
  </si>
  <si>
    <t>市场零售价
（市场调研）</t>
  </si>
  <si>
    <t>毛利利润
AA3-M3</t>
  </si>
  <si>
    <t>质保期</t>
  </si>
  <si>
    <t>储藏方式</t>
  </si>
  <si>
    <t>发票种类</t>
  </si>
  <si>
    <t>税点</t>
  </si>
  <si>
    <t>产地</t>
  </si>
  <si>
    <t>供应商名称</t>
  </si>
  <si>
    <t>供货区域</t>
  </si>
  <si>
    <t>产品名称关键词（商城用户端商品搜索使用）</t>
  </si>
  <si>
    <t>单位数量(例：1瓶 数量为1)
（例：1箱 数量为20）</t>
  </si>
  <si>
    <t>单位体积（m3）用于计算运输成本</t>
  </si>
  <si>
    <t>单位重量（kg）用于计算运输成本</t>
  </si>
  <si>
    <t>产品简述</t>
  </si>
  <si>
    <t>产品详商</t>
  </si>
  <si>
    <t>全网包邮快递费</t>
  </si>
  <si>
    <t>平台全网包邮零售价1</t>
  </si>
  <si>
    <t>平台全网包邮零售价2</t>
  </si>
  <si>
    <t>平台全网包邮零售价3</t>
  </si>
  <si>
    <t>整件物流运输成本（地区不同，费用不同）</t>
  </si>
  <si>
    <t>商铺批发包邮价</t>
  </si>
  <si>
    <t>山泉水</t>
  </si>
  <si>
    <t>茶裕山泉</t>
  </si>
  <si>
    <t>茶裕桶装水18.9L*1</t>
  </si>
  <si>
    <t>6978914900010</t>
  </si>
  <si>
    <t>1*18.9L</t>
  </si>
  <si>
    <t>桶</t>
  </si>
  <si>
    <t>45天</t>
  </si>
  <si>
    <t>西双版纳州动海县动海镇兴园路</t>
  </si>
  <si>
    <t>勐海县水务开发投资有限公司16687249888 李康</t>
  </si>
  <si>
    <t>茶裕山泉360ml*1瓶</t>
  </si>
  <si>
    <t>6978914900003</t>
  </si>
  <si>
    <t>6978914900027</t>
  </si>
  <si>
    <t>1*360ml</t>
  </si>
  <si>
    <t>瓶</t>
  </si>
  <si>
    <t>12个月</t>
  </si>
  <si>
    <t>存于阴凉、干爽及清洁无异味处,避免阳光直射及高温</t>
  </si>
  <si>
    <t>普票</t>
  </si>
  <si>
    <t>0.42kg</t>
  </si>
  <si>
    <r>
      <rPr>
        <sz val="12"/>
        <color rgb="FF000000"/>
        <rFont val="宋体"/>
        <charset val="134"/>
        <scheme val="minor"/>
      </rPr>
      <t xml:space="preserve"> </t>
    </r>
    <r>
      <rPr>
        <sz val="12"/>
        <color rgb="FF000000"/>
        <rFont val="宋体"/>
        <charset val="134"/>
        <scheme val="minor"/>
      </rPr>
      <t>荼裕山泉水源地为勐海县勐混那达勐水库为，这里生态环境优越，水质纯净天然，富含多种对人体有益的矿物质和微量元素 ，口感清冽甘甜。</t>
    </r>
  </si>
  <si>
    <t>茶裕山泉360ml*24*1箱</t>
  </si>
  <si>
    <t>1*24*360ml</t>
  </si>
  <si>
    <t>箱</t>
  </si>
  <si>
    <t>15（不包邮）</t>
  </si>
  <si>
    <t>345*230*196mm</t>
  </si>
  <si>
    <t>10kg</t>
  </si>
  <si>
    <t>饮料</t>
  </si>
  <si>
    <t>炽小茶</t>
  </si>
  <si>
    <t>炽小茶500ml*1瓶（糯香普洱 味）</t>
  </si>
  <si>
    <t>6975522267146</t>
  </si>
  <si>
    <t>6975522269881</t>
  </si>
  <si>
    <t>1*500ml</t>
  </si>
  <si>
    <t>9个月</t>
  </si>
  <si>
    <t>河北省沧州市沧县大管厅乡工业园3号</t>
  </si>
  <si>
    <t>0.56kg</t>
  </si>
  <si>
    <t>打开瓶盖，馥郁的糯来香气瞬间散开轻报一口，普洱的醇厚与糯米的香甜完美交织，口感层次丰富，令人同味无穷，仿佛置身于云南的茶园与稻田之间。</t>
  </si>
  <si>
    <t>炽小茶500ml*15瓶（糯香普洱 味）*1箱</t>
  </si>
  <si>
    <t>1*15*500ml</t>
  </si>
  <si>
    <t>310*220*190mm</t>
  </si>
  <si>
    <t>8.3kg</t>
  </si>
  <si>
    <t>炽小茶500ml*1瓶（桂花普洱 味）</t>
  </si>
  <si>
    <t>6975522260468</t>
  </si>
  <si>
    <t>6975522269195</t>
  </si>
  <si>
    <t>当云南动海的忧质鲁洱茶叶遇上广西金桂的桂花，每一口都是大自然的场赠。轻抵一口，先是背洱的醇厚顺滑紧接着，桂花的清甜香气在舌尖散开层层递进，口感丰富，就像把整个秋天喝进了肚子里。</t>
  </si>
  <si>
    <t>炽小茶500ml*15瓶（桂花普洱 味）*1箱</t>
  </si>
  <si>
    <t>玉丹</t>
  </si>
  <si>
    <t>柯子汁（灌装）310毫升*20/瓶</t>
  </si>
  <si>
    <t>1*310ml</t>
  </si>
  <si>
    <t>增值普票或专用发票</t>
  </si>
  <si>
    <t>临沧咪多啰食品有限公司 18889240725 朱</t>
  </si>
  <si>
    <t>临沧</t>
  </si>
  <si>
    <t>诃子又名诃黎勒、味酸、涩、微苦、性凉、微熟性温、具有抗菌消炎、敛肺止咳、降火利咽、解酒护肝之功效。诃子汁其味清甜可口，有特殊的口感！</t>
  </si>
  <si>
    <t>1*20*310ml</t>
  </si>
  <si>
    <t>件</t>
  </si>
  <si>
    <t>柯子汁（瓶装）256毫升*20/瓶</t>
  </si>
  <si>
    <t>1*256ml</t>
  </si>
  <si>
    <t>诃子独特的果香，口感酸甜适中，略带一丝涩味，清凉回甘</t>
  </si>
  <si>
    <t>1*20*256ml</t>
  </si>
  <si>
    <t>酸角汁（瓶装）260毫升*20/瓶</t>
  </si>
  <si>
    <t>1*260ml</t>
  </si>
  <si>
    <t>6个月</t>
  </si>
  <si>
    <t>口感酸而不涩、甜而不腻，还带着淡淡的天然果香，冰镇后酸爽透心，解腻效果极佳</t>
  </si>
  <si>
    <t>1*20*260ml</t>
  </si>
  <si>
    <t>滇橄榄汁（瓶装）260毫升瓶*20/瓶</t>
  </si>
  <si>
    <t>入口微涩，随后迅速回甘，自带天然果香</t>
  </si>
  <si>
    <t>芒果汁（瓶装）260毫升*20/瓶</t>
  </si>
  <si>
    <t>果香浓郁且自然，入口能感受到芒果本身的香甜气息</t>
  </si>
  <si>
    <t>自热火锅</t>
  </si>
  <si>
    <t>懒人冷水自发热装296g</t>
  </si>
  <si>
    <t>296g</t>
  </si>
  <si>
    <t>盒</t>
  </si>
  <si>
    <t>0.296kg</t>
  </si>
  <si>
    <r>
      <rPr>
        <sz val="12"/>
        <color theme="1"/>
        <rFont val="Segoe UI"/>
        <charset val="134"/>
      </rPr>
      <t>“</t>
    </r>
    <r>
      <rPr>
        <sz val="12"/>
        <color theme="1"/>
        <rFont val="宋体"/>
        <charset val="134"/>
      </rPr>
      <t>酸香清爽、辣而不燥、鸡肉嫩滑</t>
    </r>
    <r>
      <rPr>
        <sz val="12"/>
        <color theme="1"/>
        <rFont val="Segoe UI"/>
        <charset val="134"/>
      </rPr>
      <t>”</t>
    </r>
    <r>
      <rPr>
        <sz val="12"/>
        <color theme="1"/>
        <rFont val="宋体"/>
        <charset val="134"/>
      </rPr>
      <t>，层次丰富且解腻开胃</t>
    </r>
  </si>
  <si>
    <t>快递费</t>
  </si>
  <si>
    <t>价格</t>
  </si>
  <si>
    <t>坚果炒货</t>
  </si>
  <si>
    <t>雨林云果</t>
  </si>
  <si>
    <r>
      <rPr>
        <sz val="12"/>
        <color rgb="FF000000"/>
        <rFont val="宋体"/>
        <charset val="134"/>
        <scheme val="minor"/>
      </rPr>
      <t>有机夏威夷坚果</t>
    </r>
    <r>
      <rPr>
        <sz val="12"/>
        <color rgb="FF000000"/>
        <rFont val="宋体"/>
        <charset val="134"/>
        <scheme val="minor"/>
      </rPr>
      <t xml:space="preserve">
</t>
    </r>
    <r>
      <rPr>
        <sz val="12"/>
        <color rgb="FF000000"/>
        <rFont val="宋体"/>
        <charset val="134"/>
        <scheme val="minor"/>
      </rPr>
      <t>（开口笑）0.218kg*1袋</t>
    </r>
  </si>
  <si>
    <t>6974839939333</t>
  </si>
  <si>
    <t>1*0.218kg</t>
  </si>
  <si>
    <t>袋</t>
  </si>
  <si>
    <t>8个月</t>
  </si>
  <si>
    <r>
      <rPr>
        <sz val="12"/>
        <color rgb="FF000000"/>
        <rFont val="宋体"/>
        <charset val="134"/>
        <scheme val="minor"/>
      </rPr>
      <t>室内恒温储存</t>
    </r>
    <r>
      <rPr>
        <sz val="12"/>
        <color rgb="FF000000"/>
        <rFont val="宋体"/>
        <charset val="134"/>
        <scheme val="minor"/>
      </rPr>
      <t xml:space="preserve">
</t>
    </r>
    <r>
      <rPr>
        <sz val="12"/>
        <color rgb="FF000000"/>
        <rFont val="宋体"/>
        <charset val="134"/>
        <scheme val="minor"/>
      </rPr>
      <t>保鲜储存</t>
    </r>
  </si>
  <si>
    <t>普票/专票</t>
  </si>
  <si>
    <t>1%/13%</t>
  </si>
  <si>
    <t>景洪市滇味源商贸有限公司 李华丽 18088048866</t>
  </si>
  <si>
    <t>有机夏威夷坚果</t>
  </si>
  <si>
    <r>
      <rPr>
        <sz val="12"/>
        <color rgb="FF000000"/>
        <rFont val="宋体"/>
        <charset val="134"/>
        <scheme val="minor"/>
      </rPr>
      <t>有机夏威夷坚果</t>
    </r>
    <r>
      <rPr>
        <sz val="12"/>
        <color rgb="FF000000"/>
        <rFont val="宋体"/>
        <charset val="134"/>
        <scheme val="minor"/>
      </rPr>
      <t xml:space="preserve">
</t>
    </r>
    <r>
      <rPr>
        <sz val="12"/>
        <color rgb="FF000000"/>
        <rFont val="宋体"/>
        <charset val="134"/>
        <scheme val="minor"/>
      </rPr>
      <t>（开口笑）0.218kg*20*1箱</t>
    </r>
  </si>
  <si>
    <t>1*20*0.218kg</t>
  </si>
  <si>
    <r>
      <rPr>
        <sz val="12"/>
        <color rgb="FF000000"/>
        <rFont val="宋体"/>
        <charset val="134"/>
        <scheme val="minor"/>
      </rPr>
      <t>有机夏威夷坚果</t>
    </r>
    <r>
      <rPr>
        <sz val="12"/>
        <color rgb="FF000000"/>
        <rFont val="宋体"/>
        <charset val="134"/>
        <scheme val="minor"/>
      </rPr>
      <t xml:space="preserve">
</t>
    </r>
    <r>
      <rPr>
        <sz val="12"/>
        <color rgb="FF000000"/>
        <rFont val="宋体"/>
        <charset val="134"/>
        <scheme val="minor"/>
      </rPr>
      <t>（开口笑）0.5kg*1罐</t>
    </r>
  </si>
  <si>
    <t>6974839938909</t>
  </si>
  <si>
    <t>1*0.5kg</t>
  </si>
  <si>
    <t>罐</t>
  </si>
  <si>
    <r>
      <rPr>
        <sz val="12"/>
        <color rgb="FF000000"/>
        <rFont val="宋体"/>
        <charset val="134"/>
        <scheme val="minor"/>
      </rPr>
      <t>有机夏威夷坚果</t>
    </r>
    <r>
      <rPr>
        <sz val="12"/>
        <color rgb="FF000000"/>
        <rFont val="宋体"/>
        <charset val="134"/>
        <scheme val="minor"/>
      </rPr>
      <t xml:space="preserve">
</t>
    </r>
    <r>
      <rPr>
        <sz val="12"/>
        <color rgb="FF000000"/>
        <rFont val="宋体"/>
        <charset val="134"/>
        <scheme val="minor"/>
      </rPr>
      <t>（开口笑）0.5kg*22*1箱</t>
    </r>
  </si>
  <si>
    <t>1*22*0.5kg</t>
  </si>
  <si>
    <r>
      <rPr>
        <sz val="12"/>
        <color rgb="FF000000"/>
        <rFont val="宋体"/>
        <charset val="134"/>
        <scheme val="minor"/>
      </rPr>
      <t>有机夏威夷坚果</t>
    </r>
    <r>
      <rPr>
        <sz val="12"/>
        <color rgb="FF000000"/>
        <rFont val="宋体"/>
        <charset val="134"/>
        <scheme val="minor"/>
      </rPr>
      <t xml:space="preserve">
</t>
    </r>
    <r>
      <rPr>
        <sz val="12"/>
        <color rgb="FF000000"/>
        <rFont val="宋体"/>
        <charset val="134"/>
        <scheme val="minor"/>
      </rPr>
      <t>（开口笑）0.5kg*1袋</t>
    </r>
  </si>
  <si>
    <t>6974839938893</t>
  </si>
  <si>
    <r>
      <rPr>
        <sz val="12"/>
        <color rgb="FF000000"/>
        <rFont val="宋体"/>
        <charset val="134"/>
        <scheme val="minor"/>
      </rPr>
      <t>有机夏威夷坚果</t>
    </r>
    <r>
      <rPr>
        <sz val="12"/>
        <color rgb="FF000000"/>
        <rFont val="宋体"/>
        <charset val="134"/>
        <scheme val="minor"/>
      </rPr>
      <t xml:space="preserve">
</t>
    </r>
    <r>
      <rPr>
        <sz val="12"/>
        <color rgb="FF000000"/>
        <rFont val="宋体"/>
        <charset val="134"/>
        <scheme val="minor"/>
      </rPr>
      <t>（开口笑）*0.5kg*24*1箱</t>
    </r>
  </si>
  <si>
    <t>1*24*0.5kg</t>
  </si>
  <si>
    <r>
      <rPr>
        <sz val="12"/>
        <color rgb="FF000000"/>
        <rFont val="宋体"/>
        <charset val="134"/>
        <scheme val="minor"/>
      </rPr>
      <t>有机夏威夷坚果</t>
    </r>
    <r>
      <rPr>
        <sz val="12"/>
        <color rgb="FF000000"/>
        <rFont val="宋体"/>
        <charset val="134"/>
        <scheme val="minor"/>
      </rPr>
      <t xml:space="preserve">
</t>
    </r>
    <r>
      <rPr>
        <sz val="12"/>
        <color rgb="FF000000"/>
        <rFont val="宋体"/>
        <charset val="134"/>
        <scheme val="minor"/>
      </rPr>
      <t>鲜果1kg*1盒</t>
    </r>
  </si>
  <si>
    <t>6974839939999</t>
  </si>
  <si>
    <t>1*1kg</t>
  </si>
  <si>
    <t>夏威夷坚果（鲜果）</t>
  </si>
  <si>
    <r>
      <rPr>
        <sz val="12"/>
        <color rgb="FF000000"/>
        <rFont val="宋体"/>
        <charset val="134"/>
        <scheme val="minor"/>
      </rPr>
      <t>有机夏威夷坚果</t>
    </r>
    <r>
      <rPr>
        <sz val="12"/>
        <color rgb="FF000000"/>
        <rFont val="宋体"/>
        <charset val="134"/>
        <scheme val="minor"/>
      </rPr>
      <t xml:space="preserve">
</t>
    </r>
    <r>
      <rPr>
        <sz val="12"/>
        <color rgb="FF000000"/>
        <rFont val="宋体"/>
        <charset val="134"/>
        <scheme val="minor"/>
      </rPr>
      <t>（鲜果）</t>
    </r>
  </si>
  <si>
    <r>
      <rPr>
        <sz val="12"/>
        <color rgb="FF000000"/>
        <rFont val="宋体"/>
        <charset val="134"/>
        <scheme val="minor"/>
      </rPr>
      <t>有机夏威夷坚果</t>
    </r>
    <r>
      <rPr>
        <sz val="12"/>
        <color rgb="FF000000"/>
        <rFont val="宋体"/>
        <charset val="134"/>
        <scheme val="minor"/>
      </rPr>
      <t xml:space="preserve">
</t>
    </r>
    <r>
      <rPr>
        <sz val="12"/>
        <color rgb="FF000000"/>
        <rFont val="宋体"/>
        <charset val="134"/>
        <scheme val="minor"/>
      </rPr>
      <t>鲜果1kg*20*1箱</t>
    </r>
  </si>
  <si>
    <t>1*20*1kg</t>
  </si>
  <si>
    <r>
      <rPr>
        <sz val="12"/>
        <color rgb="FF000000"/>
        <rFont val="宋体"/>
        <charset val="134"/>
        <scheme val="minor"/>
      </rPr>
      <t>夏威夷坚果</t>
    </r>
    <r>
      <rPr>
        <sz val="12"/>
        <color rgb="FF000000"/>
        <rFont val="宋体"/>
        <charset val="134"/>
        <scheme val="minor"/>
      </rPr>
      <t xml:space="preserve">
</t>
    </r>
    <r>
      <rPr>
        <sz val="12"/>
        <color rgb="FF000000"/>
        <rFont val="宋体"/>
        <charset val="134"/>
        <scheme val="minor"/>
      </rPr>
      <t>风味果仁（海苔味）0.07kg*1袋</t>
    </r>
  </si>
  <si>
    <t>6974839938749</t>
  </si>
  <si>
    <t>1*0.07kg</t>
  </si>
  <si>
    <t>夏威夷坚果风味果仁</t>
  </si>
  <si>
    <r>
      <rPr>
        <sz val="12"/>
        <color rgb="FF000000"/>
        <rFont val="宋体"/>
        <charset val="134"/>
        <scheme val="minor"/>
      </rPr>
      <t>夏威夷坚果</t>
    </r>
    <r>
      <rPr>
        <sz val="12"/>
        <color rgb="FF000000"/>
        <rFont val="宋体"/>
        <charset val="134"/>
        <scheme val="minor"/>
      </rPr>
      <t xml:space="preserve">
</t>
    </r>
    <r>
      <rPr>
        <sz val="12"/>
        <color rgb="FF000000"/>
        <rFont val="宋体"/>
        <charset val="134"/>
        <scheme val="minor"/>
      </rPr>
      <t>风味果仁（海苔味）0.07kg*30*1箱</t>
    </r>
  </si>
  <si>
    <t>1*30*0.07kg</t>
  </si>
  <si>
    <r>
      <rPr>
        <sz val="12"/>
        <color rgb="FF000000"/>
        <rFont val="宋体"/>
        <charset val="134"/>
        <scheme val="minor"/>
      </rPr>
      <t>夏威夷坚果</t>
    </r>
    <r>
      <rPr>
        <sz val="12"/>
        <color rgb="FF000000"/>
        <rFont val="宋体"/>
        <charset val="134"/>
        <scheme val="minor"/>
      </rPr>
      <t xml:space="preserve">
</t>
    </r>
    <r>
      <rPr>
        <sz val="12"/>
        <color rgb="FF000000"/>
        <rFont val="宋体"/>
        <charset val="134"/>
        <scheme val="minor"/>
      </rPr>
      <t>风味果仁（榴莲味）0.07kg*1袋</t>
    </r>
  </si>
  <si>
    <t>6974839939913</t>
  </si>
  <si>
    <r>
      <rPr>
        <sz val="12"/>
        <color rgb="FF000000"/>
        <rFont val="宋体"/>
        <charset val="134"/>
        <scheme val="minor"/>
      </rPr>
      <t>夏威夷坚果</t>
    </r>
    <r>
      <rPr>
        <sz val="12"/>
        <color rgb="FF000000"/>
        <rFont val="宋体"/>
        <charset val="134"/>
        <scheme val="minor"/>
      </rPr>
      <t xml:space="preserve">
</t>
    </r>
    <r>
      <rPr>
        <sz val="12"/>
        <color rgb="FF000000"/>
        <rFont val="宋体"/>
        <charset val="134"/>
        <scheme val="minor"/>
      </rPr>
      <t>风味果仁（榴莲味）0.07kg*30*1箱</t>
    </r>
  </si>
  <si>
    <r>
      <rPr>
        <sz val="12"/>
        <color rgb="FF000000"/>
        <rFont val="宋体"/>
        <charset val="134"/>
        <scheme val="minor"/>
      </rPr>
      <t>夏威夷坚果</t>
    </r>
    <r>
      <rPr>
        <sz val="12"/>
        <color rgb="FF000000"/>
        <rFont val="宋体"/>
        <charset val="134"/>
        <scheme val="minor"/>
      </rPr>
      <t xml:space="preserve">
</t>
    </r>
    <r>
      <rPr>
        <sz val="12"/>
        <color rgb="FF000000"/>
        <rFont val="宋体"/>
        <charset val="134"/>
        <scheme val="minor"/>
      </rPr>
      <t>风味果仁（芥末味）0.07kg*1袋</t>
    </r>
  </si>
  <si>
    <t>6974839938633</t>
  </si>
  <si>
    <r>
      <rPr>
        <sz val="12"/>
        <color rgb="FF000000"/>
        <rFont val="宋体"/>
        <charset val="134"/>
        <scheme val="minor"/>
      </rPr>
      <t>夏威夷坚果</t>
    </r>
    <r>
      <rPr>
        <sz val="12"/>
        <color rgb="FF000000"/>
        <rFont val="宋体"/>
        <charset val="134"/>
        <scheme val="minor"/>
      </rPr>
      <t xml:space="preserve">
</t>
    </r>
    <r>
      <rPr>
        <sz val="12"/>
        <color rgb="FF000000"/>
        <rFont val="宋体"/>
        <charset val="134"/>
        <scheme val="minor"/>
      </rPr>
      <t>风味果仁（芥末味）0.07kg*30*1箱</t>
    </r>
  </si>
  <si>
    <t>夏威夷坚果牛轧糖0.08kg*1袋</t>
  </si>
  <si>
    <t>6974839938336</t>
  </si>
  <si>
    <t>1*0.08kg</t>
  </si>
  <si>
    <t>夏威夷坚果牛轧糖</t>
  </si>
  <si>
    <t>夏威夷坚果果仁牛轧糖</t>
  </si>
  <si>
    <t>夏威夷坚果牛轧糖0.08kg*25*1箱</t>
  </si>
  <si>
    <t>1*25*0.08kg</t>
  </si>
  <si>
    <r>
      <rPr>
        <sz val="12"/>
        <color rgb="FF000000"/>
        <rFont val="宋体"/>
        <charset val="134"/>
        <scheme val="minor"/>
      </rPr>
      <t>夏威夷坚果</t>
    </r>
    <r>
      <rPr>
        <sz val="12"/>
        <color rgb="FF000000"/>
        <rFont val="宋体"/>
        <charset val="134"/>
        <scheme val="minor"/>
      </rPr>
      <t xml:space="preserve">
</t>
    </r>
    <r>
      <rPr>
        <sz val="12"/>
        <color rgb="FF000000"/>
        <rFont val="宋体"/>
        <charset val="134"/>
        <scheme val="minor"/>
      </rPr>
      <t>坚果花蜜0.5kg*1瓶</t>
    </r>
  </si>
  <si>
    <t>6974839939852</t>
  </si>
  <si>
    <t>1%/9%</t>
  </si>
  <si>
    <t>夏威夷坚果花蜜</t>
  </si>
  <si>
    <r>
      <rPr>
        <sz val="12"/>
        <color rgb="FF000000"/>
        <rFont val="宋体"/>
        <charset val="134"/>
        <scheme val="minor"/>
      </rPr>
      <t>夏威夷坚果</t>
    </r>
    <r>
      <rPr>
        <sz val="12"/>
        <color rgb="FF000000"/>
        <rFont val="宋体"/>
        <charset val="134"/>
        <scheme val="minor"/>
      </rPr>
      <t xml:space="preserve">
</t>
    </r>
    <r>
      <rPr>
        <sz val="12"/>
        <color rgb="FF000000"/>
        <rFont val="宋体"/>
        <charset val="134"/>
        <scheme val="minor"/>
      </rPr>
      <t>坚果花蜜0.5kg*22*1箱</t>
    </r>
  </si>
  <si>
    <t>蜜饯果干</t>
  </si>
  <si>
    <t>岩喵喵</t>
  </si>
  <si>
    <t>菠萝干80g</t>
  </si>
  <si>
    <t>6975201100030</t>
  </si>
  <si>
    <t>80g*1袋</t>
  </si>
  <si>
    <t>请置于干燥凉爽处，密封保存</t>
  </si>
  <si>
    <t>专票</t>
  </si>
  <si>
    <t>云南西双版纳</t>
  </si>
  <si>
    <t>西双版纳云澜山果农业科技发展有限公司 岩温罕15911793128</t>
  </si>
  <si>
    <t>云澜山果果干</t>
  </si>
  <si>
    <t>0.003468 m³</t>
  </si>
  <si>
    <r>
      <rPr>
        <sz val="12"/>
        <color rgb="FF000000"/>
        <rFont val="宋体"/>
        <charset val="134"/>
        <scheme val="minor"/>
      </rPr>
      <t>口感韧糯耐嚼，富有真实的果肉纤维感，浓缩了鲜果精华，呈现出浓郁的天然果香与绝佳的酸甜平衡，展现菠萝的本真之味。</t>
    </r>
    <r>
      <rPr>
        <sz val="12"/>
        <color rgb="FF000000"/>
        <rFont val="宋体"/>
        <charset val="134"/>
        <scheme val="minor"/>
      </rPr>
      <t xml:space="preserve">
</t>
    </r>
  </si>
  <si>
    <t>菠萝干80g*40袋*1箱</t>
  </si>
  <si>
    <t>80g*40袋*1箱</t>
  </si>
  <si>
    <t>0.14m³</t>
  </si>
  <si>
    <t>香蕉干80g*1袋</t>
  </si>
  <si>
    <t>6975201100054</t>
  </si>
  <si>
    <r>
      <rPr>
        <sz val="12"/>
        <color rgb="FF000000"/>
        <rFont val="宋体"/>
        <charset val="134"/>
        <scheme val="minor"/>
      </rPr>
      <t>香蕉干柔软且有嚼劲，保留了香蕉原本的香甜味道，没有额外添加糖和其他添加剂的干扰，味道纯正，浓郁的香蕉香气在口中散开，越嚼越香。</t>
    </r>
    <r>
      <rPr>
        <sz val="12"/>
        <color rgb="FF000000"/>
        <rFont val="宋体"/>
        <charset val="134"/>
        <scheme val="minor"/>
      </rPr>
      <t xml:space="preserve">
</t>
    </r>
  </si>
  <si>
    <t>香蕉干80g*40袋*1箱</t>
  </si>
  <si>
    <t>火龙果干80g*1袋</t>
  </si>
  <si>
    <t>6975201100061</t>
  </si>
  <si>
    <t>火龙果干果肉紧实有韧性，质地绵软，咀嚼时能感受到果肉纤维的细腻感，甜度温和不齁，是火龙果本身的天然清甜。</t>
  </si>
  <si>
    <t>火龙果干80g*40袋*1箱</t>
  </si>
  <si>
    <t>芒果干80g*1袋</t>
  </si>
  <si>
    <t>6975201100016</t>
  </si>
  <si>
    <t>果肉饱满厚实，咬下去软糯有韧性，不粘牙、不干柴，带着适度湿润感。糖渍后表面略带晶莹糖霜，入口先尝到清甜，咀嚼时果肉纤维柔软顺滑，越嚼越有层次感。</t>
  </si>
  <si>
    <t>芒果干80g*40袋*1箱</t>
  </si>
  <si>
    <t>草莓干80g*1袋</t>
  </si>
  <si>
    <t>6975201100009</t>
  </si>
  <si>
    <t>咬下去软软糯糯的，带着恰到好处的嚼劲。每一口都能感受到酸甜的滋味在舌尖散开，仔细嚼嚼，还能吃到小小的草莓籽，增加了口感的丰富度，越嚼越上瘾，仿佛在吃浓缩版的草莓。</t>
  </si>
  <si>
    <t>草莓干80g*40袋*1箱</t>
  </si>
  <si>
    <t>橄榄干80g*1袋</t>
  </si>
  <si>
    <t>6975201100511</t>
  </si>
  <si>
    <t>蜂蜜的天然甜润渗透至橄榄果肉中，中和了橄榄本身的酸涩感，使入口时的咸香与蜂蜜的清甜率先迸发，咀嚼后橄榄的回甘与蜂蜜的余韵相互叠加，形成 “咸 - 甜 - 甘” 的三重味觉层次，相较于传统橄榄干更具柔和感，适合偏好甜味的人群。</t>
  </si>
  <si>
    <t>橄榄干80g*40袋*1箱</t>
  </si>
  <si>
    <t>椰子块80g*1袋</t>
  </si>
  <si>
    <t>6975201100023</t>
  </si>
  <si>
    <t>口感酥脆，咬下去会发出清脆的 “咔嚓” 声，内部可能还保留着一丝椰子肉的软糯，既有酥脆的口感，又有一定的嚼劲。其味道具有浓郁的椰子香气，仿佛置身于热带雨林。</t>
  </si>
  <si>
    <t>椰子块80g*40袋*1箱</t>
  </si>
  <si>
    <t>菠萝蜜干60g*1袋</t>
  </si>
  <si>
    <t>6975201100528</t>
  </si>
  <si>
    <t>60g*1袋</t>
  </si>
  <si>
    <t>以轻脆、易嚼” 为核心，咬下去瞬间有清晰的“咔嚓” 声，脆度接近薯片但更“柔和”，不会有“刮牙” 或“过硬难咬”的问题；咀嚼时无黏牙感，口腔中不会残留胶质或糖渣，吞咽顺畅，即使是牙口较弱的人群也能轻松食用。</t>
  </si>
  <si>
    <t>菠萝蜜干60g*30袋*1箱</t>
  </si>
  <si>
    <t>60g*30袋*1箱</t>
  </si>
  <si>
    <t>0.1m³</t>
  </si>
  <si>
    <t>香蕉脆片80g*1袋</t>
  </si>
  <si>
    <t>6975201100542</t>
  </si>
  <si>
    <t>入口极致酥脆，咬下去 “咔嚓” 作响，无软塌感，脆度均匀不硌牙，嚼后无残留渣感。薄片形态让脆感更突出，既不会过薄易碎，也不会过厚发硬，咀嚼无负担。</t>
  </si>
  <si>
    <t>香蕉脆片80g*40袋*1箱</t>
  </si>
  <si>
    <t>原味凤梨干150g*1袋</t>
  </si>
  <si>
    <t>6975201100870</t>
  </si>
  <si>
    <t>150g*1袋</t>
  </si>
  <si>
    <t>请置于干燥阴凉处</t>
  </si>
  <si>
    <t>0.0032m³</t>
  </si>
  <si>
    <t>果肉饱满厚实，咬下去软糯带韧，不粘牙也不柴，果香浓郁纯粹，满溢新鲜凤梨的清香，无人工香精的刺鼻感，回味带淡淡的凤梨独特香气。无额外添加蔗糖，风味清爽不厚重，吃完后口腔无残留甜腻感，解腻效果明显</t>
  </si>
  <si>
    <t>原味凤梨干150g*23袋*1箱</t>
  </si>
  <si>
    <t>150g*23袋*1箱</t>
  </si>
  <si>
    <t>0.074m³</t>
  </si>
  <si>
    <t>原味火龙果干100g*1袋</t>
  </si>
  <si>
    <t>6975201100887</t>
  </si>
  <si>
    <t>100g*1袋</t>
  </si>
  <si>
    <t>干燥、密封贮存</t>
  </si>
  <si>
    <t>火龙果干果肉紧实有韧性，清甜不腻，吃完无残留甜感。富含天然膳食纤维，解馋同时助力消化，老人小孩均可适量食用。独立小包装，随吃随开超卫生，避免受潮浪费。</t>
  </si>
  <si>
    <t>原味火龙果干100g*23袋*1箱</t>
  </si>
  <si>
    <t>100g*23袋*1箱</t>
  </si>
  <si>
    <t>原味香蕉干180g*1袋</t>
  </si>
  <si>
    <t>6975201100962</t>
  </si>
  <si>
    <t>180g*1袋</t>
  </si>
  <si>
    <t>请置于干燥凉爽处</t>
  </si>
  <si>
    <r>
      <rPr>
        <sz val="12"/>
        <color rgb="FF000000"/>
        <rFont val="宋体"/>
        <charset val="134"/>
        <scheme val="minor"/>
      </rPr>
      <t>香蕉干柔软且有嚼劲，保留了香蕉原本的香甜味道，没有额外添加糖和其他添加剂的干扰，味道纯正，浓郁的香蕉香气在口中散开，越嚼越香。独立小包装，随吃随开超卫生，避免受潮浪费。</t>
    </r>
    <r>
      <rPr>
        <sz val="12"/>
        <color rgb="FF000000"/>
        <rFont val="宋体"/>
        <charset val="134"/>
        <scheme val="minor"/>
      </rPr>
      <t xml:space="preserve">
</t>
    </r>
  </si>
  <si>
    <t>原味香蕉干180g*23袋*1箱</t>
  </si>
  <si>
    <t>180g*23袋*1箱</t>
  </si>
  <si>
    <t>原味芭蕉干180g*1袋</t>
  </si>
  <si>
    <t>6975201100894</t>
  </si>
  <si>
    <t>果肉厚实饱满，软糯不粘牙还带点韧劲，嚼着满是天然芭蕉香，甜感柔和不腻口。独立小包装，随吃随开超卫生，避免受潮浪费。</t>
  </si>
  <si>
    <t>原味芭蕉干180g*23袋*1箱</t>
  </si>
  <si>
    <t>原味柠檬片80g*1袋</t>
  </si>
  <si>
    <t>6975201100900</t>
  </si>
  <si>
    <t>10个月</t>
  </si>
  <si>
    <t>不添加防腐剂、色素、香精等，保留柠檬天然风味，适合关注健康、控糖的人群。泡开后能迅速恢复接近新鲜柠檬的状态，汁水丰盈，口感清甜中带一丝酸味，清新自然。保留了柠檬中的维生素 C、维生素 B 族、柠檬酸等营养成分，有助于增强免疫力、促进消化</t>
  </si>
  <si>
    <t>原味柠檬片80g*23袋*1箱</t>
  </si>
  <si>
    <t>80g*23袋*1箱</t>
  </si>
  <si>
    <t>原味芒果干150g*1袋</t>
  </si>
  <si>
    <t>6975201100917</t>
  </si>
  <si>
    <t>选用优质芒果品种，配料表干净，保留芒果天然营养，如维生素 A、C 及膳食纤维等，吃起来无负担，适合减肥人群、儿童及注重健康的消费者。独立小包装，随吃随开超卫生，避免受潮浪费。</t>
  </si>
  <si>
    <t>原味芒果干150g*23袋*1箱</t>
  </si>
  <si>
    <t>原味甜角干150g*1袋</t>
  </si>
  <si>
    <t>6975201100924</t>
  </si>
  <si>
    <t>3个月</t>
  </si>
  <si>
    <t>甜角干是由甜角果肉经过低温烘干制成的果干类食品，保留了甜角天然的酸甜风味和丰富营养，口感软软糯糯，酸中带甜，清爽不腻。独立小包装，随吃随开超卫生，避免受潮浪费。</t>
  </si>
  <si>
    <t>原味甜角干150g*23袋*1箱</t>
  </si>
  <si>
    <t>芒果干120g*1袋</t>
  </si>
  <si>
    <t>6975201100825</t>
  </si>
  <si>
    <t>120g*1袋</t>
  </si>
  <si>
    <t>采用糖渍工艺锁住芒果本味，甜感更突出且不齁腻，芒果果香与糖渍风味融合，入口香甜醇厚，回味悠长。独立小包装，随吃随开超卫生，避免受潮浪费。</t>
  </si>
  <si>
    <t>芒果干120g*23袋*1箱</t>
  </si>
  <si>
    <t>120g*23袋*1箱</t>
  </si>
  <si>
    <t>菠萝干150g*1袋</t>
  </si>
  <si>
    <t>6975201100832</t>
  </si>
  <si>
    <t>糖渍工艺激发菠萝天然香甜，糖分与菠萝果酸完美融合，甜而不齁、酸而不冲，入口满是醇厚果香，回味带清新果味。果肉厚实不柴，糖渍后锁住水分，咬下去软糯带韧、汁水充盈，无干涩感，纤维细腻不塞牙，老人小孩都爱吃。独立小包装，随吃随开超卫生，避免受潮浪费。</t>
  </si>
  <si>
    <t>菠萝干150g*23袋*1箱</t>
  </si>
  <si>
    <t>滇橄榄干100g*1袋</t>
  </si>
  <si>
    <t>6975201100849</t>
  </si>
  <si>
    <t>入口通常先是淡淡的咸香或甜香，随后慢慢泛出橄榄特有的回甘，越嚼越有滋味。滇橄榄干则是先有微微的酸涩感，接着迅速回甘，口感层次丰富，让人回味无穷。小份独立封装，方便携带。</t>
  </si>
  <si>
    <t>滇橄榄干100g*23袋*1箱</t>
  </si>
  <si>
    <t>草莓干150g*1袋</t>
  </si>
  <si>
    <t>6975201100856</t>
  </si>
  <si>
    <t>糖渍工艺锁住草莓果香，糖分与草莓酸完美融合，甜而不齁、酸而不腻，入口满是醇厚草莓甜香，回味清新不粘口。小份独立封装，方便携带。</t>
  </si>
  <si>
    <t>草莓干150g*23袋*1箱</t>
  </si>
  <si>
    <t>椰子块100g*1袋</t>
  </si>
  <si>
    <t>6975201100863</t>
  </si>
  <si>
    <t>精选厚实椰肉制作，糖渍后经过烘烤，外脆内带微韧，咬下去嘎嘣作响，无软塌感，每口都能尝到椰肉纤维的扎实质感。小份独立封装，方便携带。</t>
  </si>
  <si>
    <t>椰子块100g*23袋*1箱</t>
  </si>
  <si>
    <t>玉米</t>
  </si>
  <si>
    <t>雨林小友</t>
  </si>
  <si>
    <t>拇指玉米</t>
  </si>
  <si>
    <t>500克手提袋装</t>
  </si>
  <si>
    <t>180天</t>
  </si>
  <si>
    <t>常温或避光保存</t>
  </si>
  <si>
    <t>西双版纳瑞盈农业发展有限公司13988199111</t>
  </si>
  <si>
    <t>全国配送除（港澳台、新疆、西藏、内蒙古）</t>
  </si>
  <si>
    <t>雨林小友拇指玉米</t>
  </si>
  <si>
    <r>
      <rPr>
        <sz val="12"/>
        <color rgb="FF000000"/>
        <rFont val="宋体"/>
        <charset val="134"/>
        <scheme val="minor"/>
      </rPr>
      <t>西双版纳拇指小玉米🌽</t>
    </r>
    <r>
      <rPr>
        <sz val="12"/>
        <color rgb="FF000000"/>
        <rFont val="宋体"/>
        <charset val="134"/>
        <scheme val="minor"/>
      </rPr>
      <t xml:space="preserve">
</t>
    </r>
    <r>
      <rPr>
        <sz val="12"/>
        <color rgb="FF000000"/>
        <rFont val="宋体"/>
        <charset val="134"/>
        <scheme val="minor"/>
      </rPr>
      <t>热带雨林的馈赠--来自西双版纳原始的味道</t>
    </r>
    <r>
      <rPr>
        <sz val="12"/>
        <color rgb="FF000000"/>
        <rFont val="宋体"/>
        <charset val="134"/>
        <scheme val="minor"/>
      </rPr>
      <t xml:space="preserve">
</t>
    </r>
    <r>
      <rPr>
        <sz val="12"/>
        <color rgb="FF000000"/>
        <rFont val="宋体"/>
        <charset val="134"/>
        <scheme val="minor"/>
      </rPr>
      <t>拇指小玉米对种植环境的要求也是非常的严格，只有在西双版纳的这个纬度和一定的海拔度，种植的玉米才是真正的拇指小玉米。要有充足的水源，如果是山泉水、山谷溪水浇灌出来的拇指小玉米甜糯度不一样，清香味也不一样，所以我们选择的种植基地都是依山傍水或是大山脚下。</t>
    </r>
  </si>
  <si>
    <t>糯觅</t>
  </si>
  <si>
    <t>糯觅、拇指</t>
  </si>
  <si>
    <t>花糯玉米</t>
  </si>
  <si>
    <t>雨林小友花糯玉米</t>
  </si>
  <si>
    <r>
      <rPr>
        <sz val="12"/>
        <color rgb="FF000000"/>
        <rFont val="宋体"/>
        <charset val="134"/>
        <scheme val="minor"/>
      </rPr>
      <t>西双版纳花糯玉米🌽</t>
    </r>
    <r>
      <rPr>
        <sz val="12"/>
        <color rgb="FF000000"/>
        <rFont val="宋体"/>
        <charset val="134"/>
        <scheme val="minor"/>
      </rPr>
      <t xml:space="preserve">
</t>
    </r>
    <r>
      <rPr>
        <sz val="12"/>
        <color rgb="FF000000"/>
        <rFont val="宋体"/>
        <charset val="134"/>
        <scheme val="minor"/>
      </rPr>
      <t>热带雨林的馈赠--来自西双版纳原始的味道</t>
    </r>
    <r>
      <rPr>
        <sz val="12"/>
        <color rgb="FF000000"/>
        <rFont val="宋体"/>
        <charset val="134"/>
        <scheme val="minor"/>
      </rPr>
      <t xml:space="preserve">
</t>
    </r>
    <r>
      <rPr>
        <sz val="12"/>
        <color rgb="FF000000"/>
        <rFont val="宋体"/>
        <charset val="134"/>
        <scheme val="minor"/>
      </rPr>
      <t>花糯玉是西双版纳的老品种玉米，香甜软糯</t>
    </r>
  </si>
  <si>
    <t>水果玉米</t>
  </si>
  <si>
    <t>6972599870590</t>
  </si>
  <si>
    <t>800克手提袋装</t>
  </si>
  <si>
    <t>糯觅水果玉米</t>
  </si>
  <si>
    <r>
      <rPr>
        <sz val="12"/>
        <color rgb="FF000000"/>
        <rFont val="宋体"/>
        <charset val="134"/>
        <scheme val="minor"/>
      </rPr>
      <t>西双版纳水果玉米🌽</t>
    </r>
    <r>
      <rPr>
        <sz val="12"/>
        <color rgb="FF000000"/>
        <rFont val="宋体"/>
        <charset val="134"/>
        <scheme val="minor"/>
      </rPr>
      <t xml:space="preserve">
</t>
    </r>
    <r>
      <rPr>
        <sz val="12"/>
        <color rgb="FF000000"/>
        <rFont val="宋体"/>
        <charset val="134"/>
        <scheme val="minor"/>
      </rPr>
      <t>水果玉米是玉米的一个品种，不但有丰富的营养，还具有甜、鲜、脆、嫩的特色。水果玉米由于含糖量高、适宜采收期长而得到广泛种植。</t>
    </r>
  </si>
  <si>
    <t>爱优糯</t>
  </si>
  <si>
    <t>6972599876974</t>
  </si>
  <si>
    <t>爱优糯花糯玉米</t>
  </si>
  <si>
    <t>6972599870248</t>
  </si>
  <si>
    <t>花生</t>
  </si>
  <si>
    <t>云间籽语</t>
  </si>
  <si>
    <t>黑花生</t>
  </si>
  <si>
    <t>/</t>
  </si>
  <si>
    <t>500克袋装</t>
  </si>
  <si>
    <r>
      <rPr>
        <sz val="12"/>
        <color rgb="FF000000"/>
        <rFont val="宋体"/>
        <charset val="134"/>
        <scheme val="minor"/>
      </rPr>
      <t>常温或避光保存</t>
    </r>
    <r>
      <rPr>
        <sz val="12"/>
        <color rgb="FF000000"/>
        <rFont val="宋体"/>
        <charset val="134"/>
        <scheme val="minor"/>
      </rPr>
      <t xml:space="preserve">
</t>
    </r>
    <r>
      <rPr>
        <sz val="12"/>
        <color rgb="FF000000"/>
        <rFont val="宋体"/>
        <charset val="134"/>
        <scheme val="minor"/>
      </rPr>
      <t>防潮</t>
    </r>
  </si>
  <si>
    <t>七彩花生</t>
  </si>
  <si>
    <t>佤乡源</t>
  </si>
  <si>
    <t>佤乡小玉米2000g/盒</t>
  </si>
  <si>
    <t>2000g/盒</t>
  </si>
  <si>
    <t>2kg</t>
  </si>
  <si>
    <t>云南天然种植小玉米口味纯、香、糯、甜，皮薄无渣，口感很棒。个个籽粒饱满，鲜嫩诱人，还未去皮便能嗅到那清甜的自然清香。去皮后一口咬下去，嚼劲十足，香味在嘴里飘荡。清甜无渣，糯软不粘牙。</t>
  </si>
  <si>
    <t>拇指小玉米2000g/盒</t>
  </si>
  <si>
    <t>源自云南的拇指小玉米，个体细长如拇指大小，皮薄肉嫩、软糯爽口、清香浓郁，不同于普通玉米颗粒的皮厚渣多，拇指玉米皮薄肉糯，兼具了糯玉米的软糯和甜玉米的清甜。</t>
  </si>
  <si>
    <t>紫香糯拇指玉米2000g/盒</t>
  </si>
  <si>
    <t>甜脆玉米2000g/盒</t>
  </si>
  <si>
    <r>
      <rPr>
        <sz val="12"/>
        <color rgb="FF000000"/>
        <rFont val="Segoe UI"/>
        <charset val="134"/>
      </rPr>
      <t>“</t>
    </r>
    <r>
      <rPr>
        <sz val="12"/>
        <color rgb="FF000000"/>
        <rFont val="宋体"/>
        <charset val="134"/>
        <scheme val="minor"/>
      </rPr>
      <t>甜润多汁、脆嫩爽口</t>
    </r>
    <r>
      <rPr>
        <sz val="12"/>
        <color rgb="FF000000"/>
        <rFont val="Segoe UI"/>
        <charset val="134"/>
      </rPr>
      <t>”</t>
    </r>
    <r>
      <rPr>
        <sz val="12"/>
        <color rgb="FF000000"/>
        <rFont val="宋体"/>
        <charset val="134"/>
        <scheme val="minor"/>
      </rPr>
      <t>，咬下去汁水迸发，甜感清新不腻</t>
    </r>
  </si>
  <si>
    <t>果干</t>
  </si>
  <si>
    <t>佤乡芒果干108g/袋</t>
  </si>
  <si>
    <t>108g/袋</t>
  </si>
  <si>
    <t>0.108kg</t>
  </si>
  <si>
    <t>选用优质象牙芒果，果实圆长，皮薄核小，果汁肥厚，鲜嫩多汁、软硬适中不粘牙、嚼劲十足口齿留香，酸甜可口，甜而不腻，低卡低热量。</t>
  </si>
  <si>
    <t>佤乡椰子脆块108g/袋</t>
  </si>
  <si>
    <t>源于鲜椰子，非转基因，洁白干净，本色呈现，软硬适中，椰香浓郁，清香甘甜，甜而不腻。</t>
  </si>
  <si>
    <t>佤乡草莓干108g/袋</t>
  </si>
  <si>
    <t>品种选自云南，产地地势平整，暖温带季风气候，光照充足，生态化种植，八分熟，原果当季采摘锁鲜，果香浓郁，肉质鲜嫩，酸甜正当时，只选10%大果，全人工挑选，真空冻干锁鲜，健康配料，三大0添加整颗冻干 颗颗饱满，365天的美好伴侣。</t>
  </si>
  <si>
    <t>佤乡菠萝蜜干108g/袋</t>
  </si>
  <si>
    <t>菠萝蜜种植于亚热带地区，种植环境换来了美味的菠萝蜜干，采用低温脱水工艺制作，保留其特有果蔬原有风味，更天然健康，工厂环境干净明亮，采用先进的设备和成熟的技术做到无菌生产。</t>
  </si>
  <si>
    <t>佤乡火龙果干108g/袋</t>
  </si>
  <si>
    <t>选用红心火龙果干,无糖无添加，选自本地老品种红心火龙果,精心挑选自然成熟鲜果,经传统手工制作而成保留了火龙果原始的味道,口感清香甜脆越嚼越回味。</t>
  </si>
  <si>
    <t>佤乡菠萝干108g/袋</t>
  </si>
  <si>
    <t>香甜菠萝干，厚切工艺，果香浓郁，酸甜适口，口感软弱酸甜有嚼劲，严选工艺而成，锁住营养成分，还原自然风味。</t>
  </si>
  <si>
    <t>休闲零食</t>
  </si>
  <si>
    <t>林苍山上</t>
  </si>
  <si>
    <t>玫瑰核桃仁180g/袋</t>
  </si>
  <si>
    <t>180g/袋</t>
  </si>
  <si>
    <t>0.18kg</t>
  </si>
  <si>
    <t>玫瑰核桃仁：粒粒回甘，好品质源自好产地云南大泡核桃高原野放种植，挑选个大饱满的核桃原料,剔除微苦口感的核桃仁衣，天然玫瑰花、果、浸泡入味，香酥可口，营养丰富，肉质饱满。</t>
  </si>
  <si>
    <t>蜂蜜核桃仁180g/袋</t>
  </si>
  <si>
    <t>蜂蜜核桃仁，外裹糖衣，内含果仁，饱吸阳光沐浴的饱满核桃，每一颗核桃仁都酥脆饱满，完整大颗，真实蜂蜜0添加剂，尚好原料，科学配比，用心选辅料，新鲜醇正，用好料诠释好味，美味与营养兼得。</t>
  </si>
  <si>
    <t>咖啡核桃仁180g/袋</t>
  </si>
  <si>
    <t>咖啡核桃仁，醇香酥脆、颗粒饱满，人工筛选,剔除坏果,让您享用安心，小袋装方便保存，果仁饱，满入口酥脆个头完整,果仁厚实饱满有劲，散发着咖啡的香醇和果香，粒粒醇香含油量高入口酥脆醇香，肉厚回甜油量丰富，越嚼越香，色泽自然大小均匀核桃仁橙黄饱满,大小均匀咖啡香与核桃香的融合,每口都是享受。</t>
  </si>
  <si>
    <t>奶香核桃仁180g/袋</t>
  </si>
  <si>
    <t>奶香核桃仁，轻裹满口核桃香，晶莹透亮奶香可口，原果口感，清甜自然，精选饱满深山核桃仁制作而成，颗粒完整度高,碎屑少，奶香与核桃香的完美碰撞，甜而不腻，美味无法阻挡。</t>
  </si>
  <si>
    <t>玫瑰沙琪玛180g/袋</t>
  </si>
  <si>
    <t>玫瑰沙琪玛口感软糯酥甜，外层酥脆，内层细腻。玫瑰花瓣的加入使其具有独特的花香，甜而不腻，香气清新脱俗</t>
  </si>
  <si>
    <t>原味沙琪玛180g/袋</t>
  </si>
  <si>
    <t>色泽米黄，口感酥松绵软，香甜可口，带有浓郁的蛋香和芝麻香，咬上一口，仿佛云朵在口中散开。</t>
  </si>
  <si>
    <t>坚果</t>
  </si>
  <si>
    <t>仁仁有信</t>
  </si>
  <si>
    <t>临沧夏威夷果仁500g/盒</t>
  </si>
  <si>
    <t>500g/盒</t>
  </si>
  <si>
    <t>240天</t>
  </si>
  <si>
    <t>0.5kg</t>
  </si>
  <si>
    <t>口感格外酥脆，还带着醇厚的奶油清香，经过低温慢烘等工艺加工后，香酥感更突出，油脂带来的绵密细腻感能在口腔中充分散开，没有杂味</t>
  </si>
  <si>
    <t>佤小宝</t>
  </si>
  <si>
    <t>佤小宝坚果酥118g/袋</t>
  </si>
  <si>
    <t>118g/袋</t>
  </si>
  <si>
    <t>0.118kg</t>
  </si>
  <si>
    <r>
      <rPr>
        <sz val="12"/>
        <color rgb="FF000000"/>
        <rFont val="宋体"/>
        <charset val="134"/>
        <scheme val="minor"/>
      </rPr>
      <t>入口酥脆，咬下时能听到</t>
    </r>
    <r>
      <rPr>
        <sz val="12"/>
        <color rgb="FF000000"/>
        <rFont val="Segoe UI"/>
        <charset val="134"/>
      </rPr>
      <t xml:space="preserve"> </t>
    </r>
    <r>
      <rPr>
        <sz val="12"/>
        <color rgb="FF000000"/>
        <rFont val="Segoe UI"/>
        <charset val="134"/>
      </rPr>
      <t>“</t>
    </r>
    <r>
      <rPr>
        <sz val="12"/>
        <color rgb="FF000000"/>
        <rFont val="宋体"/>
        <charset val="134"/>
        <scheme val="minor"/>
      </rPr>
      <t>咔嚓</t>
    </r>
    <r>
      <rPr>
        <sz val="12"/>
        <color rgb="FF000000"/>
        <rFont val="Segoe UI"/>
        <charset val="134"/>
      </rPr>
      <t>”</t>
    </r>
    <r>
      <rPr>
        <sz val="12"/>
        <color rgb="FF000000"/>
        <rFont val="Segoe UI"/>
        <charset val="134"/>
      </rPr>
      <t xml:space="preserve"> </t>
    </r>
    <r>
      <rPr>
        <sz val="12"/>
        <color rgb="FF000000"/>
        <rFont val="宋体"/>
        <charset val="134"/>
        <scheme val="minor"/>
      </rPr>
      <t>声，坚果的香味在口中散开。甜度适中，不会过于甜腻</t>
    </r>
  </si>
  <si>
    <t>临沧坚果原味500g/袋</t>
  </si>
  <si>
    <t>500g/袋</t>
  </si>
  <si>
    <t>临沧坚果的果仁呈白色或乳白色，种皮薄而光亮，果仁大而饱满，口感酥脆，烤制后香酥可口，有醇厚的奶油清香</t>
  </si>
  <si>
    <t>滇王</t>
  </si>
  <si>
    <t>油栗仁300g/袋</t>
  </si>
  <si>
    <t>300g/袋</t>
  </si>
  <si>
    <t>0.3kg</t>
  </si>
  <si>
    <r>
      <rPr>
        <sz val="12"/>
        <color rgb="FF000000"/>
        <rFont val="宋体"/>
        <charset val="134"/>
        <scheme val="minor"/>
      </rPr>
      <t>质地油润，煮熟后表面泛出自然油光，入口绵软略带糯感，甜中带香，被誉为</t>
    </r>
    <r>
      <rPr>
        <sz val="12"/>
        <color rgb="FF000000"/>
        <rFont val="Segoe UI"/>
        <charset val="134"/>
      </rPr>
      <t xml:space="preserve"> </t>
    </r>
    <r>
      <rPr>
        <sz val="12"/>
        <color rgb="FF000000"/>
        <rFont val="Segoe UI"/>
        <charset val="134"/>
      </rPr>
      <t>“</t>
    </r>
    <r>
      <rPr>
        <sz val="12"/>
        <color rgb="FF000000"/>
        <rFont val="宋体"/>
        <charset val="134"/>
        <scheme val="minor"/>
      </rPr>
      <t>栗中珍品</t>
    </r>
    <r>
      <rPr>
        <sz val="12"/>
        <color rgb="FF000000"/>
        <rFont val="Segoe UI"/>
        <charset val="134"/>
      </rPr>
      <t>”</t>
    </r>
  </si>
  <si>
    <t>油栗仁500g/袋</t>
  </si>
  <si>
    <t>高原栗仁300g/袋</t>
  </si>
  <si>
    <t>高原栗仁肉质细腻、甜而不腻，甚至还能吃出一点点奶香味</t>
  </si>
  <si>
    <t>佤小宝坚果巧克力110g/袋</t>
  </si>
  <si>
    <t>110g/袋</t>
  </si>
  <si>
    <t>0.11kg</t>
  </si>
  <si>
    <t>巧克力醇厚，带有微微的苦味与香甜，坚果香脆，两者搭配，口感层次丰富。咬下去既能感受到巧克力的丝滑，又能尝到坚果的酥脆。</t>
  </si>
  <si>
    <t>佤小宝坚果酥110g/袋</t>
  </si>
  <si>
    <t>哆一个</t>
  </si>
  <si>
    <t>哆一个坚果酥110g/袋</t>
  </si>
  <si>
    <t>坚果颗粒细小，吃起来酥软可口，充满混合坚果与芝麻的香味</t>
  </si>
  <si>
    <t>柠檬干120g</t>
  </si>
  <si>
    <t>120g</t>
  </si>
  <si>
    <t>0.12kg</t>
  </si>
  <si>
    <t>味道较酸，有轻微的苦味，口感酸甜适中，无异味</t>
  </si>
  <si>
    <t>火龙果干110g</t>
  </si>
  <si>
    <t>110g</t>
  </si>
  <si>
    <t>成品火龙果干具有独特的双重质地特征，果肉主体部分脱水后形成酥脆片状结构，而嵌在果肉中的籽粒烘干后仍保持完整，咀嚼时会产生类似黑芝麻的颗粒爆破感，其甜度主要来源于红心火龙果本身的糖分浓缩，未添加额外糖分的果干也有浓郁的甜味。</t>
  </si>
  <si>
    <t>风味核桃仁180g</t>
  </si>
  <si>
    <t>180g</t>
  </si>
  <si>
    <t>琥珀核桃仁甜而不腻，糖衣的香甜搭配核桃仁的醇香，酥脆可口；椰蓉核桃仁椰香浓郁，椰蓉的绵密与核桃仁的酥脆交织，口感丰富；麻辣核桃仁则麻辣鲜香，辣味适中，能激发食欲</t>
  </si>
  <si>
    <t>佤味牛皮300g/*1罐</t>
  </si>
  <si>
    <t>300g/*1罐</t>
  </si>
  <si>
    <t>冷藏10天冷冻30天</t>
  </si>
  <si>
    <t>具有软糯筋道的口感，以及浓郁的爽辣风味，苤菜根的独特味道更是其灵魂所在，让人回味无穷。</t>
  </si>
  <si>
    <t>佤味牛皮300g/*2罐</t>
  </si>
  <si>
    <t>300g/*2罐</t>
  </si>
  <si>
    <t>0.6kg</t>
  </si>
  <si>
    <t>佤味大杂烩300g/*1罐</t>
  </si>
  <si>
    <t>辣味十足是佤味大杂烩的显著特点，其特制的辣椒酱料辣而不燥，让人食欲大增。同时，鸡脚筋的劲道、牛皮的软糯 Q 弹、鸡脚的嫩滑，搭配苤菜根的独特口感，使得每一口都充满层次感。</t>
  </si>
  <si>
    <t>佤味大杂烩300g/*2罐</t>
  </si>
  <si>
    <t>佤味鸡脚300g/*1罐</t>
  </si>
  <si>
    <t>佤味鸡脚主打酸辣鲜香，带着浓郁的山野气息。其辣度中等偏上，采用糟辣椒与小米辣慢腌，辣得通透却不烧胃，还带有淡淡的发酵酸香。鸡爪软糯脱骨，胶质满满，搭配脆生生的苤菜根，口感层次丰富。</t>
  </si>
  <si>
    <t>佤味鸡脚300g/*2罐</t>
  </si>
  <si>
    <t>米面杂粮</t>
  </si>
  <si>
    <t>傣坝田园</t>
  </si>
  <si>
    <t>茉莉香米5kg</t>
  </si>
  <si>
    <t>06921701520014</t>
  </si>
  <si>
    <t>5kg*1袋</t>
  </si>
  <si>
    <t>置阴凉干燥处 密封保存 防潮 防霉</t>
  </si>
  <si>
    <t>电子发票（普通发票）</t>
  </si>
  <si>
    <t>免税</t>
  </si>
  <si>
    <t>勐海县</t>
  </si>
  <si>
    <t>勐海县勐遮曼勐养农业专业合作社 玉儿嫩 15334302056</t>
  </si>
  <si>
    <t>5kg</t>
  </si>
  <si>
    <t>云南西双版纳勐海县特产，"云南六大名米"之一，米粒细长晶莹，蒸煮后香气浓郁，享有"一家煮饭，十家香"的美誉，一年只产一季，品质上乘。</t>
  </si>
  <si>
    <t>茉莉香米10kg</t>
  </si>
  <si>
    <t>06921701520182</t>
  </si>
  <si>
    <t>10kg*1袋</t>
  </si>
  <si>
    <t>纯502香米5kg</t>
  </si>
  <si>
    <t>06921701589455</t>
  </si>
  <si>
    <t>勐海县勐遮镇特色米，米粒软糯甜香，完整颗粒率达99%，由傣族传统种植方式培育，口感极佳，是傣家美食代表。</t>
  </si>
  <si>
    <t>纯502香米10kg</t>
  </si>
  <si>
    <t>06921701520083</t>
  </si>
  <si>
    <t>纯502香米25kg</t>
  </si>
  <si>
    <t>06921701520021</t>
  </si>
  <si>
    <t>25kg*1袋</t>
  </si>
  <si>
    <t>25kg</t>
  </si>
  <si>
    <t>宜香3003米10kg</t>
  </si>
  <si>
    <t>06921701520038</t>
  </si>
  <si>
    <t>勐海特产，源自野生水稻血统，独特热带气候与傣家稻作文化孕育，晶莹如玉，香气扑鼻，营养丰富。</t>
  </si>
  <si>
    <t>宜香3003米25kg</t>
  </si>
  <si>
    <t>06921701520076</t>
  </si>
  <si>
    <t>香文稻米10kg</t>
  </si>
  <si>
    <t>06921701520205</t>
  </si>
  <si>
    <t>勐海的优质稻种，米粒晶莹剔透如白玉，米饭洁白如雪，清香浓郁，软润适口，外观内质可与泰国香米媲美。</t>
  </si>
  <si>
    <t>香文稻米25kg</t>
  </si>
  <si>
    <t>06921701520199</t>
  </si>
  <si>
    <t>印象傣香</t>
  </si>
  <si>
    <t>香软米10kg</t>
  </si>
  <si>
    <t>06921701520588</t>
  </si>
  <si>
    <t>勐海稻鱼共生示范品种，谷粒细长有项芒，米饭油润软糯，清香扑鼻，口感层次丰富，兼具优质食味与生态价值，是当地特色稻田综合种养模式的代表性米种。</t>
  </si>
  <si>
    <t>勐遮软米5kg</t>
  </si>
  <si>
    <t>06921701520502</t>
  </si>
  <si>
    <t>勐遮镇特产，米粒细长明亮，焖熟后晶莹油润。入口软糯绵密，细嚼有弹牙嚼劲。</t>
  </si>
  <si>
    <t>雨林香米5kg</t>
  </si>
  <si>
    <t>06921701520236</t>
  </si>
  <si>
    <t>米粒细长如纺锤，晶莹剔透。蒸煮后油润透亮，散发浓郁茉莉花香，口感软糯有韧性，冷饭不回生，享有"一家煮饭十家香"的美誉</t>
  </si>
  <si>
    <t>象王稻-象牙米5kg</t>
  </si>
  <si>
    <t>06921701520328</t>
  </si>
  <si>
    <t>勐海勐遮镇特产，米质洁白莹润如凝脂，口感香软油润，柔糯回甜。入口先尝稻田阳光的清甜，继而是软糯质地裹着温润米香，咀嚼间有淡淡回甘，完整颗粒率高达99%。</t>
  </si>
  <si>
    <t>象王稻-清香型5kg</t>
  </si>
  <si>
    <t>06921701520359</t>
  </si>
  <si>
    <t xml:space="preserve">勐海传统种植，原始耕种方式，施农家肥，山泉水灌溉，口感软糯，富含营养，是宴请宾客的佳品。 </t>
  </si>
  <si>
    <t>象王稻-香软米10kg</t>
  </si>
  <si>
    <t>06921701520649</t>
  </si>
  <si>
    <t>勐海高产优质早稻品种，米粒饱满晶莹，煮饭清香四溢，口感软糯适中，冷饭不硬，是勐海"滇南粮仓"的重要支撑品种，已成为当地规模化种植的主推米种。</t>
  </si>
  <si>
    <t>傣泐缘</t>
  </si>
  <si>
    <t>傣家米线300g</t>
  </si>
  <si>
    <t>6923145399874</t>
  </si>
  <si>
    <t>1*300g</t>
  </si>
  <si>
    <t>普票，专票都行</t>
  </si>
  <si>
    <r>
      <rPr>
        <sz val="12"/>
        <color rgb="FF000000"/>
        <rFont val="宋体"/>
        <charset val="134"/>
        <scheme val="minor"/>
      </rPr>
      <t>西双版纳津津食品有限公司 王敏</t>
    </r>
    <r>
      <rPr>
        <sz val="12"/>
        <color rgb="FF000000"/>
        <rFont val="宋体"/>
        <charset val="134"/>
        <scheme val="minor"/>
      </rPr>
      <t xml:space="preserve">  </t>
    </r>
    <r>
      <rPr>
        <sz val="12"/>
        <color rgb="FF000000"/>
        <rFont val="宋体"/>
        <charset val="134"/>
        <scheme val="minor"/>
      </rPr>
      <t>15393806570</t>
    </r>
  </si>
  <si>
    <t>全国</t>
  </si>
  <si>
    <t>傣家工艺 ，零添加 ，米香醇厚 ，筋道 软糯爽滑，</t>
  </si>
  <si>
    <t>傣家米线300g*50*1件</t>
  </si>
  <si>
    <t>1*50*300g</t>
  </si>
  <si>
    <t>15kg</t>
  </si>
  <si>
    <t>玉米米线300g</t>
  </si>
  <si>
    <t>6923145399805</t>
  </si>
  <si>
    <t>玉米香浓 ，健康爽滑更独特 ，粗粮精华， 口感Q弹 ，低</t>
  </si>
  <si>
    <t>玉米米线300g*50*1件</t>
  </si>
  <si>
    <t>山谷红米米线300g</t>
  </si>
  <si>
    <t>6923145399812</t>
  </si>
  <si>
    <t>红韵米香 ，筋道弹牙 ，营养健康新食尚 ，天然红泽 ，营</t>
  </si>
  <si>
    <t>山谷红米米线300g*50*1件</t>
  </si>
  <si>
    <t>紫米米线300g</t>
  </si>
  <si>
    <t>6923145399843</t>
  </si>
  <si>
    <t>花青素高 ，紫润香浓 ，天然韵紫， 营养美味双重享。</t>
  </si>
  <si>
    <t>紫米米线300g*50*1件</t>
  </si>
  <si>
    <t>傣家米线1.5kg</t>
  </si>
  <si>
    <t>6923145300016</t>
  </si>
  <si>
    <t>1*1.5kg</t>
  </si>
  <si>
    <t>1.5kg</t>
  </si>
  <si>
    <t>傣家工艺 ，零添加， 米香醇厚 ，筋道 软糯爽滑</t>
  </si>
  <si>
    <t>傣家米线1.5kg*20*1件</t>
  </si>
  <si>
    <t>1*20*1.5kg</t>
  </si>
  <si>
    <t>30kg</t>
  </si>
  <si>
    <t>山谷红米米线1.5kg</t>
  </si>
  <si>
    <t>6923145399829</t>
  </si>
  <si>
    <t>山谷红米米线1.5kg*20*1件</t>
  </si>
  <si>
    <t>紫米米线1.5kg</t>
  </si>
  <si>
    <t>6923145399850</t>
  </si>
  <si>
    <t>紫米米线1.5kg*20*1件</t>
  </si>
  <si>
    <t>滇味小锅米线168g</t>
  </si>
  <si>
    <t>6923145399836</t>
  </si>
  <si>
    <t>1*0.168kg</t>
  </si>
  <si>
    <t>0.168kg</t>
  </si>
  <si>
    <t>秘制小锅烹滇味 ，米线爽滑鲜香四溢 ，一口难忘</t>
  </si>
  <si>
    <t>滇味小锅米线168g*50*1件</t>
  </si>
  <si>
    <t>1*50*168g</t>
  </si>
  <si>
    <t>8.4kg</t>
  </si>
  <si>
    <t>冬阴功米线167g</t>
  </si>
  <si>
    <t>6923145399867</t>
  </si>
  <si>
    <t>1*167g</t>
  </si>
  <si>
    <t>0.167kg</t>
  </si>
  <si>
    <t>酸辣劲爽冬阴功汤 ，裹满劲道米线超开胃</t>
  </si>
  <si>
    <t>冬阴功米线167g*50*1件</t>
  </si>
  <si>
    <t>1*50*167g</t>
  </si>
  <si>
    <t>8.35kg</t>
  </si>
  <si>
    <t>过桥米线166g</t>
  </si>
  <si>
    <t>6923145399898</t>
  </si>
  <si>
    <t>1*166g</t>
  </si>
  <si>
    <t>0.166kg</t>
  </si>
  <si>
    <t>滚烫高汤配鲜料 ，米线爽滑 ，过桥风味舌尖绽</t>
  </si>
  <si>
    <t>过桥米线166g*50*1件</t>
  </si>
  <si>
    <t>1*50*166g</t>
  </si>
  <si>
    <t>鸡汤米线183g</t>
  </si>
  <si>
    <t>6923145399911</t>
  </si>
  <si>
    <t>1*183g</t>
  </si>
  <si>
    <t>0.183kg</t>
  </si>
  <si>
    <t>浓醇鸡汤浸米线 ，慢炖鸡汤鲜香暖胃好滋味</t>
  </si>
  <si>
    <t>鸡汤米线183g*50*1件</t>
  </si>
  <si>
    <t>1*50*183g</t>
  </si>
  <si>
    <t>9.15kg</t>
  </si>
  <si>
    <t>火烧米线168g</t>
  </si>
  <si>
    <t>6923145399904</t>
  </si>
  <si>
    <t>1*168g</t>
  </si>
  <si>
    <r>
      <rPr>
        <sz val="12"/>
        <color rgb="FF000000"/>
        <rFont val="宋体"/>
        <charset val="134"/>
        <scheme val="minor"/>
      </rPr>
      <t>火烧辣子香激鲜味 ，米线劲道热辣过瘾 ，弹牙爽口直击</t>
    </r>
    <r>
      <rPr>
        <sz val="12"/>
        <color rgb="FF000000"/>
        <rFont val="宋体"/>
        <charset val="134"/>
        <scheme val="minor"/>
      </rPr>
      <t xml:space="preserve">
</t>
    </r>
    <r>
      <rPr>
        <sz val="12"/>
        <color rgb="FF000000"/>
        <rFont val="宋体"/>
        <charset val="134"/>
        <scheme val="minor"/>
      </rPr>
      <t>味蕾</t>
    </r>
  </si>
  <si>
    <t>火烧米线168g*50*1件</t>
  </si>
  <si>
    <t>傣乐园</t>
  </si>
  <si>
    <t>傣家脱水米线500g</t>
  </si>
  <si>
    <t>6978520299980</t>
  </si>
  <si>
    <t>1*500g</t>
  </si>
  <si>
    <t>常温30天，冷藏90天</t>
  </si>
  <si>
    <t>口感鲜美，质地柔润，干爽无粘黏，Q弹爽滑</t>
  </si>
  <si>
    <t>傣家脱水米线500g*60*1件</t>
  </si>
  <si>
    <t>1*60*500g</t>
  </si>
  <si>
    <t>荞益家</t>
  </si>
  <si>
    <t>紫米25kg(整米率高）</t>
  </si>
  <si>
    <t>干燥、阴凉、密封、防虫</t>
  </si>
  <si>
    <t>云南冠筠商贸有限公司曾武銮13075711183</t>
  </si>
  <si>
    <t>乔益家紫米产地为云南勐海，云南的气候和土壤条件适宜紫米生长，能保证紫米的品质。营养成分富含原花青素，强心苷等成分，还有蛋白质、氨基酸等多种营养物质、以及硒、铁、锌等矿物质，具有抗氧化和补充营养等作用。</t>
  </si>
  <si>
    <t>云南冠筠商贸有限公司</t>
  </si>
  <si>
    <t>紫米25kg(整米率低）</t>
  </si>
  <si>
    <t>大米</t>
  </si>
  <si>
    <t>老鼠芽米1kg</t>
  </si>
  <si>
    <t>1kg</t>
  </si>
  <si>
    <t>口感具有软糯、弹牙且富有嚼劲的特点，同时还带有浓郁的米香</t>
  </si>
  <si>
    <t>临沧红软米1kg</t>
  </si>
  <si>
    <t>红米为旱谷大米，外皮呈红色，它生长在高海拔山区，自然环境无任何污染，其中含有非常丰富的红曲霉素k，可以有效的降低血压、降低血脂，对于心脑血管疾病、高血压等现象有很好的辅导作用。而且红米中的淀粉和植物蛋白也可以为机体代谢提供能量。而从营养学的角度来讲，其中的维生素a、维生素b、钙离子、铁离子比较丰富，不但可以改善视力、营养神经、辅助治疗夜盲症，还可以补充大量的维生素e，起到抗氧化的作用，美白皮肤，营养价值丰富，粗纤维含量高。</t>
  </si>
  <si>
    <t>临沧紫米1kg</t>
  </si>
  <si>
    <t>煮透后非常软糯，有微微的甜味和特别的谷物清香。煮好的紫米饭，油亮清香，每一粒米都软糯有嚼劲。熬制的紫米粥则清香油亮、软糯适口，入口即化</t>
  </si>
  <si>
    <t>南勐河大米5kg</t>
  </si>
  <si>
    <t>1*5kg</t>
  </si>
  <si>
    <t>颗粒饱满，富有弹性，口感柔软且有嚼劲，同时散发着浓郁的米香，即使冷却后也不会变硬变干，依然保持较好的口感</t>
  </si>
  <si>
    <t>班卖贡米5kg</t>
  </si>
  <si>
    <t>口感香软可口，冷饭不易回生、黏性较大，煮出的米饭香软可口。</t>
  </si>
  <si>
    <t>班卖贡米软米5kg</t>
  </si>
  <si>
    <t>颗粒饱满，富有弹性，口感柔软且有嚼劲，同时散发着浓郁的米香。其直链淀粉含量和胶稠度适中，使得米饭不仅具有良好的黏性和柔韧性，而且在冷却后依然能保持较好的口感，不会变得干硬难咽。</t>
  </si>
  <si>
    <t>肉制品</t>
  </si>
  <si>
    <t>佤乡火腿500g/袋</t>
  </si>
  <si>
    <r>
      <rPr>
        <sz val="12"/>
        <color rgb="FF000000"/>
        <rFont val="宋体"/>
        <charset val="134"/>
        <scheme val="minor"/>
      </rPr>
      <t>冷藏:12个月</t>
    </r>
    <r>
      <rPr>
        <sz val="12"/>
        <color rgb="FF000000"/>
        <rFont val="宋体"/>
        <charset val="134"/>
        <scheme val="minor"/>
      </rPr>
      <t xml:space="preserve">      </t>
    </r>
    <r>
      <rPr>
        <sz val="12"/>
        <color rgb="FF000000"/>
        <rFont val="宋体"/>
        <charset val="134"/>
        <scheme val="minor"/>
      </rPr>
      <t>常温：6个月</t>
    </r>
  </si>
  <si>
    <t>佤乡火腿：选用放养在海拔1500米-2000米以上的云南独有小耳猪后腿，腌制10个月以上，无防腐剂添加，风干火腿非烟熏，肉质紧实，咸香有弹性，烹饪后肉香浓郁扑鼻。</t>
  </si>
  <si>
    <t>佤乡腊肉500g/袋</t>
  </si>
  <si>
    <t>佤乡腊肉：选用放养在海拔1500米-2000米以上的云南独有小耳猪五花肉，腌制6个月以上，无防腐剂添加，风干腊肉非烟熏，肉感丰盈，有层次感，肥瘦均匀，瘦肉不柴，色泽晶莹，味美鲜香。</t>
  </si>
  <si>
    <t>佤乡甜味肠300g/袋</t>
  </si>
  <si>
    <r>
      <rPr>
        <sz val="12"/>
        <color rgb="FF000000"/>
        <rFont val="宋体"/>
        <charset val="134"/>
        <scheme val="minor"/>
      </rPr>
      <t>常温保存：180天</t>
    </r>
    <r>
      <rPr>
        <sz val="12"/>
        <color rgb="FF000000"/>
        <rFont val="宋体"/>
        <charset val="134"/>
        <scheme val="minor"/>
      </rPr>
      <t xml:space="preserve">                       </t>
    </r>
    <r>
      <rPr>
        <sz val="12"/>
        <color rgb="FF000000"/>
        <rFont val="宋体"/>
        <charset val="134"/>
        <scheme val="minor"/>
      </rPr>
      <t>置于冰箱冷冻保存为360天</t>
    </r>
  </si>
  <si>
    <t>佤乡甜肠：选用放养在海拔1500米-2000米以上的云南独有小耳猪优质鲜猪肉制作而成，肉质紧致，肠衣通透，口感均匀，甜香润口，风味正宗，无防腐剂添加。</t>
  </si>
  <si>
    <t>佤乡五香香肠（原味）300g/袋</t>
  </si>
  <si>
    <t>佤乡五香香肠：选用放养在海拔1500米-2000米以上的云南独有小耳猪优质鲜猪肉制作而成，香味浓郁，瘦肉不老，肥肉不腻，色泽鲜明， 油光透亮，咸香适口，肉质细腻。</t>
  </si>
  <si>
    <t>佤乡麻辣味肠300g/袋</t>
  </si>
  <si>
    <t>佤乡麻辣香肠：选用放养在海拔1500米-2000米以上的云南独有小耳猪优质鲜猪肉制作而成，三分肥肉，焦黄脂透，七分瘦肉，油亮红润，不肥不腻，不瘦不柴。</t>
  </si>
  <si>
    <t>佤乡腊猪脚500g/袋</t>
  </si>
  <si>
    <r>
      <rPr>
        <sz val="12"/>
        <color rgb="FF000000"/>
        <rFont val="宋体"/>
        <charset val="134"/>
        <scheme val="minor"/>
      </rPr>
      <t>常温：6个月</t>
    </r>
    <r>
      <rPr>
        <sz val="12"/>
        <color rgb="FF000000"/>
        <rFont val="宋体"/>
        <charset val="134"/>
        <scheme val="minor"/>
      </rPr>
      <t xml:space="preserve">      </t>
    </r>
    <r>
      <rPr>
        <sz val="12"/>
        <color rgb="FF000000"/>
        <rFont val="宋体"/>
        <charset val="134"/>
        <scheme val="minor"/>
      </rPr>
      <t>冷藏：12个月</t>
    </r>
  </si>
  <si>
    <t>佤乡腊猪脚：选用放养在海拔1500米-2000米以上的云南独有小耳猪猪脚，呈焦黄色、秀色可餐，香腊四溢，齿颊留香、回味无穷。</t>
  </si>
  <si>
    <t>佤乡腊排骨500g/袋</t>
  </si>
  <si>
    <r>
      <rPr>
        <sz val="12"/>
        <color rgb="FF000000"/>
        <rFont val="宋体"/>
        <charset val="1"/>
        <scheme val="minor"/>
      </rPr>
      <t>佤乡腊排骨：选用放养在海拔1500米-2000米以上的云南独有小耳猪猪排骨，腌制6个月以上，无防腐剂添加。</t>
    </r>
    <r>
      <rPr>
        <sz val="12"/>
        <color rgb="FF000000"/>
        <rFont val="宋体"/>
        <charset val="1"/>
        <scheme val="minor"/>
      </rPr>
      <t xml:space="preserve">     </t>
    </r>
    <r>
      <rPr>
        <sz val="12"/>
        <color rgb="FF000000"/>
        <rFont val="宋体"/>
        <charset val="1"/>
        <scheme val="minor"/>
      </rPr>
      <t>风干腊肉非烟熏，精选小肋排精制而成，肉多骨少，脆骨相连，香嫩可口。</t>
    </r>
  </si>
  <si>
    <t>排骨香肠500g/袋</t>
  </si>
  <si>
    <t>佤乡排骨香肠：选用放养在海拔1500米-2000米以上的云南独有小耳猪优质鲜猪肉制作而成，香味浓郁，瘦肉不老，肥肉不腻，色泽鲜明， 油光透亮，咸香适口，肉质细腻。</t>
  </si>
  <si>
    <t>冰糖小甜肠300g/袋</t>
  </si>
  <si>
    <t>约364.5cm³</t>
  </si>
  <si>
    <t>佤乡小甜肠：选用放养在海拔1500米-2000米以上的云南独有小耳猪优质鲜猪肉制作而成，肉质紧致，肠衣通透，口感均匀，甜香润口，风味正宗，无防腐剂添加。</t>
  </si>
  <si>
    <t>冰糖小甜肠500g/袋</t>
  </si>
  <si>
    <t>鸡蛋</t>
  </si>
  <si>
    <t>佤乡绿皮土鸡蛋30/枚</t>
  </si>
  <si>
    <t>1*30枚</t>
  </si>
  <si>
    <t>1个月</t>
  </si>
  <si>
    <t>农家林子散养绿壳蛋鸡，纯正自由觅食真正的做到原生态。绿壳蛋鸡自然环境中生长，呼吸干净新鲜的空气，吃的都是高营养的粗粮食物。产出的鸡蛋营养价值不菲，蛋黄中富含多类营养物质，因此绿壳鸡蛋的营养价值要比普通鸡蛋高得多。</t>
  </si>
  <si>
    <t>红糖</t>
  </si>
  <si>
    <t>临沧红糖</t>
  </si>
  <si>
    <t>临沧红糖原味600g/袋</t>
  </si>
  <si>
    <t>1*600g</t>
  </si>
  <si>
    <t>18个月</t>
  </si>
  <si>
    <t>入口绵密，冲泡后能快速融化且无残渣，糖水带着清新的甘蔗原味，还夹杂着淡淡的柴火焦香和焦糖回甘，和工业红糖的甜腻口感截然不同，喝起来温润无燥感，不易上火</t>
  </si>
  <si>
    <t>下坝红糖</t>
  </si>
  <si>
    <t>下坝红糖680g盒</t>
  </si>
  <si>
    <t>1*680g</t>
  </si>
  <si>
    <t>0.68kg</t>
  </si>
  <si>
    <t>下坝红糖蔗香浓郁、口感细滑，甜而不腻，断开后有沙粒感。它保留了甘蔗中的多种营养成分，如多酚化合物、矿物质、维生素等，具有一定的养生功效。</t>
  </si>
  <si>
    <t>茶</t>
  </si>
  <si>
    <t>燕语咖啡100g/盒</t>
  </si>
  <si>
    <t>100g/盒</t>
  </si>
  <si>
    <t>24个月</t>
  </si>
  <si>
    <t>0.1kg</t>
  </si>
  <si>
    <r>
      <rPr>
        <sz val="12"/>
        <color rgb="FF000000"/>
        <rFont val="宋体"/>
        <charset val="134"/>
        <scheme val="minor"/>
      </rPr>
      <t>像美式咖啡这类基础款，会先根据冲泡需求将咖啡豆研磨成中粗粉，接着用</t>
    </r>
    <r>
      <rPr>
        <sz val="12"/>
        <color rgb="FF000000"/>
        <rFont val="Segoe UI"/>
        <charset val="134"/>
      </rPr>
      <t xml:space="preserve"> </t>
    </r>
    <r>
      <rPr>
        <sz val="12"/>
        <color rgb="FF000000"/>
        <rFont val="Segoe UI"/>
        <charset val="134"/>
      </rPr>
      <t>88 - 94</t>
    </r>
    <r>
      <rPr>
        <sz val="12"/>
        <color rgb="FF000000"/>
        <rFont val="宋体"/>
        <charset val="134"/>
        <scheme val="minor"/>
      </rPr>
      <t>℃的水温，按照合适的粉水比进行萃取，确保口感纯正</t>
    </r>
  </si>
  <si>
    <t>九制陈皮洛神花茶45g</t>
  </si>
  <si>
    <t>45g</t>
  </si>
  <si>
    <t>0.045kg</t>
  </si>
  <si>
    <t>当陈皮的甘润遇上洛神花的酸甜，会形成层次丰富、回味无穷的茶汤，入口酸甜可口，兼具陈皮的清甜甘润，十分开胃</t>
  </si>
  <si>
    <t>陈皮白茶45g</t>
  </si>
  <si>
    <t>口感醇厚甘甜，茶汤入口顺滑，带有陈皮的陈香和白茶的清甜，层次丰富，回味悠长。香气清新高扬，既有白茶的毫香，又有陈皮的果香，相互交融，香气宜人</t>
  </si>
  <si>
    <t>薄荷茉莉绿茶45g</t>
  </si>
  <si>
    <t>薄荷茉莉绿茶具有层次分明又融会贯通的香气，既有薄荷强烈的清凉香气，又有茉莉花温柔的清香，还有绿茶的淡雅茶香。口感上，热饮时清苦中带一点点甜蜜，冷饮则从喉咙口爽到心肺里，薄荷的清凉与茉莉、绿茶的清香在唇齿间缠绕</t>
  </si>
  <si>
    <t>陈皮普洱45g</t>
  </si>
  <si>
    <t>36个月</t>
  </si>
  <si>
    <t>陈皮的柑橘香、药香与熟普的陈香、枣香、木香交融，层次丰富且持久，无杂味。茶汤入口顺滑醇厚，先有陈皮的清甜果酸，中段带出熟普的绵柔回甘，尾调甘润不燥，喉韵绵长，苦涩感极低。</t>
  </si>
  <si>
    <t>玫瑰红茶45g</t>
  </si>
  <si>
    <t>玫瑰红茶汤色红艳，滋味醇厚鲜爽，既有红茶的甜香，又散发着浓郁的玫瑰花香，香气馥郁，口感醇和。</t>
  </si>
  <si>
    <t>古树红茶100g/罐</t>
  </si>
  <si>
    <t>100g/罐</t>
  </si>
  <si>
    <t>耐泡型，香气悠扬</t>
  </si>
  <si>
    <t>古树经典58 300g/袋</t>
  </si>
  <si>
    <t>3年</t>
  </si>
  <si>
    <t>经典滇红系列，香气浓郁，茶汤清亮</t>
  </si>
  <si>
    <t>红茶（滇红特级）300g/袋</t>
  </si>
  <si>
    <t>生态茶园，滇红核心产区，选用优质凤庆大叶种鲜叶为原料，一芽二三叶选料，采用传统功工夫红茶制作工艺。外形紧直，苗峰秀丽，香气携永芬芳，茶汤红浓亮，滋味醇厚。</t>
  </si>
  <si>
    <t>经典58（工夫红茶）260g/盒</t>
  </si>
  <si>
    <t>260g/盒</t>
  </si>
  <si>
    <t>0.26kg</t>
  </si>
  <si>
    <t>锦绣红（工夫红茶）200g/盒</t>
  </si>
  <si>
    <t>200g/盒</t>
  </si>
  <si>
    <t>0.2kg</t>
  </si>
  <si>
    <t>滇红古树茶（红茶）工夫红茶200g/盒</t>
  </si>
  <si>
    <t>昔归龙珠（普洱生茶）160g/瓶</t>
  </si>
  <si>
    <t>160g/瓶</t>
  </si>
  <si>
    <t>符合储存标准条件下可长期保存</t>
  </si>
  <si>
    <t>0.16kg</t>
  </si>
  <si>
    <t>昔归茶是临翔区最珍贵的名品，原料选自昔归古树茶园中的头春古树茶，经炒制后叶面墨绿油润，入口即香、茶汤饱满细腻，回甘生津明细且持久，滋味厚重茶气强烈却又汤感柔顺，刚柔并济。</t>
  </si>
  <si>
    <r>
      <rPr>
        <sz val="12"/>
        <color rgb="FF000000"/>
        <rFont val="宋体"/>
        <charset val="1"/>
        <scheme val="minor"/>
      </rPr>
      <t>达山（普洱茶.生茶）280g/盒</t>
    </r>
    <r>
      <rPr>
        <sz val="12"/>
        <color rgb="FF000000"/>
        <rFont val="宋体"/>
        <charset val="1"/>
        <scheme val="minor"/>
      </rPr>
      <t xml:space="preserve"> </t>
    </r>
  </si>
  <si>
    <t>280g/盒</t>
  </si>
  <si>
    <t>0.28kg</t>
  </si>
  <si>
    <t>有机龙珠，汤色黄亮、口感自然、滋味纯正、甘甜如怡，精选自有茶园海拔2000米以上优质有机原料，精致而成</t>
  </si>
  <si>
    <t>冰岛龙珠（普洱生茶）160g/瓶</t>
  </si>
  <si>
    <t>冰岛龙珠原料选自冰岛茶区的古树春茶，采摘一芽、二叶制作，纯手工揉制，较好的保存了茶叶的完整性，松紧适度，为品饮盒后期存放打下基础。</t>
  </si>
  <si>
    <t>白毫银针（白茶）100g/罐</t>
  </si>
  <si>
    <t>鲜叶原料全部是茶芽，且制成成品茶后，形状似针，白毫密被，色白如银，因此得名白毫银针，滋味鲜爽、茶汤甜里透香。</t>
  </si>
  <si>
    <t>坡脚古树龙珠（5克）58g</t>
  </si>
  <si>
    <t>58g</t>
  </si>
  <si>
    <t>0.058kg</t>
  </si>
  <si>
    <t>坡脚茶的滋味偏向于甜爽。甜表现在汤鲜甜、滋味甘甜，鲜爽、凉爽，其中以汤甜鲜爽为主。茶汤香气高扬。茶香有蜜、兰、冰糖香，其中以冰糖香为主，较持久。茶最显著的特点香气好，野韵足，茶气强入口苦涩度极低，其茶汤质醇厚，水路细腻，饮时清甜绵密饮后余韵无穷，香在汤中，气强韵远。</t>
  </si>
  <si>
    <t>坡脚古树龙珠（8克）58g</t>
  </si>
  <si>
    <t>冰岛古树200g/盒</t>
  </si>
  <si>
    <t>坡脚龙珠茶（白盒）8g*10个</t>
  </si>
  <si>
    <t>8g*10个</t>
  </si>
  <si>
    <t>0.08kg</t>
  </si>
  <si>
    <t>茶气强入口苦涩度极低，其茶汤质醇厚，水路细腻，饮时清甜绵密饮后余韵无穷，香在汤中，气强韵远。</t>
  </si>
  <si>
    <t>坡脚龙珠茶（黄盒）8g*10个</t>
  </si>
  <si>
    <t>白水河357g</t>
  </si>
  <si>
    <t>357g</t>
  </si>
  <si>
    <t>饼</t>
  </si>
  <si>
    <t>0.357kg</t>
  </si>
  <si>
    <t>佤乡普洱茶坡脚散茶（生茶）200g/罐</t>
  </si>
  <si>
    <t>200g/罐</t>
  </si>
  <si>
    <t>坡脚龙珠（小泡茶）100g (5g*20个)</t>
  </si>
  <si>
    <t>100g (5g*20个)</t>
  </si>
  <si>
    <t>坡脚散茶（绿盒）500g/盒</t>
  </si>
  <si>
    <t>坡脚散茶（红盒）500g/盒</t>
  </si>
  <si>
    <t>昔归200g(50g/罐*4)</t>
  </si>
  <si>
    <t>200g(50g/罐*4)</t>
  </si>
  <si>
    <t>开汤，汤色淡黄清亮，入口即香，无杂味，味甘；三泡后回甘更明显，香气高锐，两颊与舌底生津，舌面感觉微涩，化得很快；四～六泡，香气如兰，冰糖香渐显，水质较粘稠，重手泡后苦现，较轻，易化；七泡后汤色几乎未变，淳厚，更佳，尚微涩，喉韵深，回味悠长；十泡后水渐淡，甜味稍减，回甘好，冰糖香尚存。</t>
  </si>
  <si>
    <r>
      <rPr>
        <sz val="12"/>
        <color rgb="FF000000"/>
        <rFont val="宋体"/>
        <charset val="1"/>
        <scheme val="minor"/>
      </rPr>
      <t>大叶种古树普洱茶（生茶）春起96g</t>
    </r>
    <r>
      <rPr>
        <sz val="12"/>
        <color rgb="FF000000"/>
        <rFont val="宋体"/>
        <charset val="1"/>
        <scheme val="minor"/>
      </rPr>
      <t xml:space="preserve">  </t>
    </r>
    <r>
      <rPr>
        <sz val="12"/>
        <color rgb="FF000000"/>
        <rFont val="宋体"/>
        <charset val="1"/>
        <scheme val="minor"/>
      </rPr>
      <t>（4*24袋）</t>
    </r>
  </si>
  <si>
    <t>96g（4*24袋）</t>
  </si>
  <si>
    <t>0.096kg</t>
  </si>
  <si>
    <t>源自云南临沧高海拔地区的普洱生茶是指用云南大叶种晒青毛茶为原料，采摘后摊晾自然蒸发，经杀青、揉捻、毛茶干燥后以自然的方式陈放，未经过渥堆发酵处理的茶，茶汤入口、回甜快，茶气较强，香适口性高，让口腔生津回甘，让人流连忘返。</t>
  </si>
  <si>
    <t>大叶种古树紧压白茶夏种96g（4*24袋）</t>
  </si>
  <si>
    <r>
      <rPr>
        <sz val="12"/>
        <color rgb="FF000000"/>
        <rFont val="宋体"/>
        <charset val="134"/>
        <scheme val="minor"/>
      </rPr>
      <t>采摘云南茶区鲜叶精制，既有白茶的香醇清甜又有古树普洱的野韵回甘。</t>
    </r>
    <r>
      <rPr>
        <sz val="12"/>
        <color rgb="FF000000"/>
        <rFont val="宋体"/>
        <charset val="134"/>
        <scheme val="minor"/>
      </rPr>
      <t xml:space="preserve">
</t>
    </r>
    <r>
      <rPr>
        <sz val="12"/>
        <color rgb="FF000000"/>
        <rFont val="宋体"/>
        <charset val="134"/>
        <scheme val="minor"/>
      </rPr>
      <t>云南古茶树茶园海拔高早晚温差大，山风阵阵云雾缭绕，出产的茶品香高水甜，底蕴深厚造就了好品质。味饱满汤感厚重感观与悦感同在，叶底干净匀整明亮香味浓郁柔韧性好</t>
    </r>
    <r>
      <rPr>
        <sz val="12"/>
        <color rgb="FF000000"/>
        <rFont val="宋体"/>
        <charset val="134"/>
        <scheme val="minor"/>
      </rPr>
      <t xml:space="preserve">
</t>
    </r>
    <r>
      <rPr>
        <sz val="12"/>
        <color rgb="FF000000"/>
        <rFont val="宋体"/>
        <charset val="134"/>
        <scheme val="minor"/>
      </rPr>
      <t>耐泡度高。</t>
    </r>
  </si>
  <si>
    <t>大叶种古树紧压晒红茶秋收96g（4*24袋）</t>
  </si>
  <si>
    <t>以大叶种红碎茶拼配形成，茶叶身骨重实，色泽调匀，冲泡后汤色红鲜明亮，金圈突出，香气鲜爽，滋味浓强，富有刺激性，叶底红匀鲜亮，加牛奶仍有较强茶味，呈棕色、粉红或姜黄鲜亮，以浓、强、鲜为其特色。</t>
  </si>
  <si>
    <t>大叶种古树 普洱茶（熟茶）冬藏96g（4*24袋）</t>
  </si>
  <si>
    <r>
      <rPr>
        <sz val="12"/>
        <color rgb="FF000000"/>
        <rFont val="宋体"/>
        <charset val="134"/>
        <scheme val="minor"/>
      </rPr>
      <t>普洱熟茶，是以云南大叶种晒青毛茶为原料；经过渥堆发酵等工艺加工而成的茶。其色泽褐红、滋味纯和，具有独特的陈香，在茶汤入口时，茶汤在口腔的饱满度、质感，我们称之为茶汤的厚度。</t>
    </r>
    <r>
      <rPr>
        <sz val="12"/>
        <color rgb="FF000000"/>
        <rFont val="宋体"/>
        <charset val="134"/>
        <scheme val="minor"/>
      </rPr>
      <t xml:space="preserve">
</t>
    </r>
    <r>
      <rPr>
        <sz val="12"/>
        <color rgb="FF000000"/>
        <rFont val="宋体"/>
        <charset val="134"/>
        <scheme val="minor"/>
      </rPr>
      <t>茶汤入口顺滑，是茶汤给口腔的一个感受。</t>
    </r>
    <r>
      <rPr>
        <sz val="12"/>
        <color rgb="FF000000"/>
        <rFont val="宋体"/>
        <charset val="134"/>
        <scheme val="minor"/>
      </rPr>
      <t xml:space="preserve">
</t>
    </r>
    <r>
      <rPr>
        <sz val="12"/>
        <color rgb="FF000000"/>
        <rFont val="宋体"/>
        <charset val="134"/>
        <scheme val="minor"/>
      </rPr>
      <t>糯感是茶汤的粘稠度，就像喝米汤的感觉，带有独特的糯香</t>
    </r>
    <r>
      <rPr>
        <sz val="12"/>
        <color rgb="FF000000"/>
        <rFont val="宋体"/>
        <charset val="134"/>
        <scheme val="minor"/>
      </rPr>
      <t xml:space="preserve">
</t>
    </r>
  </si>
  <si>
    <t>大叶种古树普洱茶（生茶）60g/罐</t>
  </si>
  <si>
    <t>60g/罐</t>
  </si>
  <si>
    <t>0.06kg</t>
  </si>
  <si>
    <t>滋味醇厚，口感饱满。茶多酚、氨基酸等成分含量较高，使得茶味丰富，茶韵悠长，回味无穷。</t>
  </si>
  <si>
    <t>滇红古树茶（红茶）工夫红茶118g/罐</t>
  </si>
  <si>
    <t>118g/罐</t>
  </si>
  <si>
    <t>香气鲜纯天然，带有迷人的蜜果香，还可能有悠长的花果香和野韵，香气高长持久，茶汤鲜醇甘爽，回甘生津明显，滋味醇厚饱满，胶质感强，耐泡度高，一般可连续冲泡10道以上。</t>
  </si>
  <si>
    <t>古树滇红松针《云南红茶)散装茶118g/罐</t>
  </si>
  <si>
    <t>香气浓郁持久，有花果蜜香，还可能带有淡淡的松针清香。口感细腻，层次丰富，初入口有甜味和果香，随后有微苦和涩感，但不突兀，回甘悠长。</t>
  </si>
  <si>
    <t>绿茶（晒青毛茶）100g/袋</t>
  </si>
  <si>
    <t>100g/袋</t>
  </si>
  <si>
    <t>带有自然的清香和淡淡的日晒气息，新制的晒青毛茶还会有微微的青草香，经过存放后，会逐渐转化出独特的陈香。口感浓烈，刺激性相对较强，苦涩明显，但回甘生津迅速且持久，有一定的层次感和厚重感。</t>
  </si>
  <si>
    <t>滇红茶100g/袋</t>
  </si>
  <si>
    <r>
      <rPr>
        <sz val="12"/>
        <color rgb="FF000000"/>
        <rFont val="宋体"/>
        <charset val="134"/>
        <scheme val="minor"/>
      </rPr>
      <t>香气浓郁高扬，具有独特的 “薯香”，伴有甜甜的花果香，还蕴藏着兰花香，此外，还有蜜香、麦芽糖香等，是多种香气的完美融合，层次丰富，且香气持久，杯底留香明显。</t>
    </r>
    <r>
      <rPr>
        <sz val="12"/>
        <color rgb="FF000000"/>
        <rFont val="宋体"/>
        <charset val="134"/>
        <scheme val="minor"/>
      </rPr>
      <t xml:space="preserve">
</t>
    </r>
    <r>
      <rPr>
        <sz val="12"/>
        <color rgb="FF000000"/>
        <rFont val="宋体"/>
        <charset val="134"/>
        <scheme val="minor"/>
      </rPr>
      <t>滋味具有 “浓、强、鲜” 的特色，醇厚饱满，细腻爽口，茶汤在口中留香持久，口感浓烈，刺激性较强，但又回味鲜爽，极耐冲泡，多次冲泡后，茶汤口感依旧醇厚，韵味悠长</t>
    </r>
  </si>
  <si>
    <t>梅子菁普洱茶（生茶）200g/饼</t>
  </si>
  <si>
    <t>200g/饼</t>
  </si>
  <si>
    <r>
      <rPr>
        <sz val="12"/>
        <color rgb="FF000000"/>
        <rFont val="宋体"/>
        <charset val="134"/>
        <scheme val="minor"/>
      </rPr>
      <t>新茶阶段以清雅的梅子香为主，略带青草气息。存放 3-5 年后，香气逐渐转为蜜甜果香，还伴有高山茶特有的清新幽韵以及木质香、陈香等，层次丰富，香气持久。</t>
    </r>
    <r>
      <rPr>
        <sz val="12"/>
        <color rgb="FF000000"/>
        <rFont val="宋体"/>
        <charset val="134"/>
        <scheme val="minor"/>
      </rPr>
      <t xml:space="preserve">
</t>
    </r>
    <r>
      <rPr>
        <sz val="12"/>
        <color rgb="FF000000"/>
        <rFont val="宋体"/>
        <charset val="134"/>
        <scheme val="minor"/>
      </rPr>
      <t>入口即化，质感柔滑。初入口时舌尖能感受到清新的甜味，紧接着是细腻而短暂的苦涩感，随后迅速转化为持久的回甘。茶汤层次感强，不同泡数呈现出不同风味，如第一泡以花香为主导，第二泡转向果香，第三泡开始显现木质香与陈香的交织，且耐泡度高，一般可冲泡 8-10 次以上。</t>
    </r>
  </si>
  <si>
    <t>忙肺普洱茶（生茶）200g/饼</t>
  </si>
  <si>
    <t>花香、蜜香、果香馥郁高扬，清香高雅芬芳悠长，山野香气独特浓郁，沉稳悠扬持久，茶汤入口后，还能感受到天然的野蜜香与兰花香混合的独特汤香。入口苦强微涩，来得直接但化得快，回甘生津接踵而至，持久悠长。茶汤浓醇鲜爽，顺滑绵长，饱满和谐，喉韵浓长，茶气足，有一股浓郁的山野气息，霸气足，刺激感强烈。</t>
  </si>
  <si>
    <t>冰岛普洱茶（生茶）357g/饼</t>
  </si>
  <si>
    <t>357g/饼</t>
  </si>
  <si>
    <r>
      <rPr>
        <sz val="12"/>
        <color rgb="FF000000"/>
        <rFont val="宋体"/>
        <charset val="134"/>
        <scheme val="minor"/>
      </rPr>
      <t>干茶香气以高扬的兰花香为主导，伴有清新的果香和幽雅的蜜香。冲泡后，茶汤香气更为丰富，还有淡淡的草本气息，香气具有很强的穿透力和持久性，多次冲泡后仍能感受到其优雅的芬芳。</t>
    </r>
    <r>
      <rPr>
        <sz val="12"/>
        <color rgb="FF000000"/>
        <rFont val="宋体"/>
        <charset val="134"/>
        <scheme val="minor"/>
      </rPr>
      <t xml:space="preserve">
</t>
    </r>
    <r>
      <rPr>
        <sz val="12"/>
        <color rgb="FF000000"/>
        <rFont val="宋体"/>
        <charset val="134"/>
        <scheme val="minor"/>
      </rPr>
      <t>入口甜润，茶汤细腻顺滑，苦涩感低，滋味醇厚饱满，层次感丰富。回甘迅速且持久，饮后喉韵清凉，生津明显，口腔留香持久。</t>
    </r>
  </si>
  <si>
    <t>冰岛龙珠普洱茶（生茶）8g128g/盒</t>
  </si>
  <si>
    <t>128g/盒</t>
  </si>
  <si>
    <t>0.128kg</t>
  </si>
  <si>
    <r>
      <rPr>
        <sz val="12"/>
        <color rgb="FF000000"/>
        <rFont val="宋体"/>
        <charset val="134"/>
        <scheme val="minor"/>
      </rPr>
      <t>热水冲泡时，先飘出野兰花清香和柑橘皮的清爽感，初泡时杯盖有蜜甜香，第三泡起有成熟芒果的果香，冷杯底是野枣花蜜的甜香，层次丰富。</t>
    </r>
    <r>
      <rPr>
        <sz val="12"/>
        <color rgb="FF000000"/>
        <rFont val="宋体"/>
        <charset val="134"/>
        <scheme val="minor"/>
      </rPr>
      <t xml:space="preserve">
</t>
    </r>
    <r>
      <rPr>
        <sz val="12"/>
        <color rgb="FF000000"/>
        <rFont val="宋体"/>
        <charset val="134"/>
        <scheme val="minor"/>
      </rPr>
      <t>入口即化，润滑度极佳，苦涩感微弱且迅速化开，具有独特的 “冰糖甜”，伴有山野清润感，回甘持久，茶汤油润饱满，高山韵显。</t>
    </r>
  </si>
  <si>
    <t>佤乡普洱茶（生茶）乐事人生100g/盒</t>
  </si>
  <si>
    <t>干茶阶段就带有高扬的自然香气，以清新的花香和怡人的蜜香为主，还夹杂着佤乡茶特有的浓郁山野气息，部分可能带有类似松针的清新气息。冲泡后香气层次更丰富，前几泡花香突出，后续会逐渐析出持久的蜜香，十余泡后花蜜香与嫩甜香还会相互交融，香气穿透力较强且杯底留香明显。</t>
  </si>
  <si>
    <t>古树茶普洱茶红盒（生茶） 320g/盒</t>
  </si>
  <si>
    <t>320g/盒</t>
  </si>
  <si>
    <t>0.32kg</t>
  </si>
  <si>
    <t>香气层次丰富且持久。干茶阶段就有浓郁的自然清香，冲泡后会析出花香、蜜香、野兰香、果香等复合香气，部分产区的茶还带有独特的山野气息。冷杯挂香明显，多次冲泡后仍能保持香气余韵。</t>
  </si>
  <si>
    <t>坡脚茶普洱茶蓝盒（生茶）320g/盒</t>
  </si>
  <si>
    <t>香气层次丰富是其一大亮点，干茶阶段就有浓郁的自然气息。冲泡后初泡时花香与果香尤为突出，续泡后蜜香逐渐显现，尾水阶段还会透出淡淡的草木清香，整体是花蜜香与果香交织的复合香气，部分批次会带有轻微土腥味，经两次洗茶后便可去除。而且香气持久性强，杯底留香明显，随着冲泡次数变化呈现出清晰的香气递进感。</t>
  </si>
  <si>
    <t>坡脚茶普洱茶（生茶）320g/盒</t>
  </si>
  <si>
    <t>坡脚生茶最大的特点是高香持久，未出汤时，香气就已扑鼻，有香甜的槐花香，夹杂着白玉兰的气息，还带有一丝丝清苦，随后回甘生津，喉韵清凉。不同档次的坡脚古树生茶口感有差异，顶级古树茶入口饱满浓郁，汤感厚重，兰花香和蜜香浓郁，回甘持久；中档古树茶则汤色呈浅黄色，香气柔和，滋味醇厚而清爽。</t>
  </si>
  <si>
    <t>坡脚龙珠普洱茶（生茶）8g224g/盒</t>
  </si>
  <si>
    <t>224g/盒</t>
  </si>
  <si>
    <t>0.224kg</t>
  </si>
  <si>
    <t>继承了坡脚茶的香气特点，干茶有浓郁的自然清香。冲泡后，花香、果香、蜜香依次展现，香气层次丰富，且杯底留香持久，还带有独特的山野气息。</t>
  </si>
  <si>
    <t>坡脚龙珠普洱茶（生茶）5g140g/盒</t>
  </si>
  <si>
    <t>140g/盒</t>
  </si>
  <si>
    <t>0.14kg</t>
  </si>
  <si>
    <t>龙珠普洱茶（生茶）5g150g/盒</t>
  </si>
  <si>
    <t>150g/盒</t>
  </si>
  <si>
    <t>0.15kg</t>
  </si>
  <si>
    <r>
      <rPr>
        <sz val="12"/>
        <color rgb="FF000000"/>
        <rFont val="宋体"/>
        <charset val="134"/>
        <scheme val="minor"/>
      </rPr>
      <t>通常具有清雅扑鼻的花蜜香，伴有明显的山野气息，一些优质茶还会有兰香等香气，且杯底留香持久。</t>
    </r>
    <r>
      <rPr>
        <sz val="12"/>
        <color rgb="FF000000"/>
        <rFont val="宋体"/>
        <charset val="134"/>
        <scheme val="minor"/>
      </rPr>
      <t xml:space="preserve">
</t>
    </r>
    <r>
      <rPr>
        <sz val="12"/>
        <color rgb="FF000000"/>
        <rFont val="宋体"/>
        <charset val="134"/>
        <scheme val="minor"/>
      </rPr>
      <t>茶汤浓度高，滋味醇厚，口感细腻，苦涩度适中，回甘生津迅速且持久，茶气充沛。</t>
    </r>
  </si>
  <si>
    <t>坡脚龙珠普洱茶（生茶）5g224g/盒</t>
  </si>
  <si>
    <t>滇红古树蜜香金芽《云南红茶)散装茶236g/盒</t>
  </si>
  <si>
    <t>236g/盒</t>
  </si>
  <si>
    <t>0.236kg</t>
  </si>
  <si>
    <t>冲泡后，蜜香浓郁，还伴有淡淡的果香或野花香，香气沉稳悠长，令人闻之心旷神怡。茶汤汤色红澈透亮，滋味清甜甘润，口齿留香，浓郁带甜，醇厚鲜爽。水路细腻，茶韵优雅，耐泡度高，一般可冲泡 10 泡以上，仍香气馥郁、口感甜醇。</t>
  </si>
  <si>
    <t>蜂蜜</t>
  </si>
  <si>
    <t>佤乡野生蜂蜜（百花蜜）250g/瓶</t>
  </si>
  <si>
    <t>250g/瓶</t>
  </si>
  <si>
    <t>0.25kg</t>
  </si>
  <si>
    <t>百花蜜也叫做杂花蜜；但严格意义的百花蜜应该是由至少10种以上蜜源酿造成的。百花蜜具有促进新陈代谢、调节免疫、助长发育、增强记忆、健肠胃、促进血液循环、保肝、等多种作用。由于环境要求，蜜源要求，非常严格，采集周期长，所以百花蜜是蜂蜜中非常难得的蜂蜜品种，是其他蜂蜜无法代替的蜂蜜极品。</t>
  </si>
  <si>
    <t>佤乡野生黑蜜250g/瓶</t>
  </si>
  <si>
    <t>高山黑蜜蜜源植物为米团花，米团花为唇形科米团花属植物蜂蜜树，生长在1500——3000米的高海拔山区，其花蜜为红棕色，每年3-4月开花，其时蜜蜂采到它的花蜜酿出的蜜即为高山黑蜜，也叫米团花蜜。米团花枝叶也作为中药材使用，功能主治：清热解毒；利湿消肿；接骨止血。主高热无汗无名肿毒；黄水疮；附骨疽；跌打骨折；外伤出血。摘录自《中华本草》</t>
  </si>
  <si>
    <t>精品野生蜂蜜礼盒装（百花蜜1瓶，黑蜜1瓶）250g/瓶</t>
  </si>
  <si>
    <r>
      <rPr>
        <sz val="12"/>
        <color rgb="FF000000"/>
        <rFont val="宋体"/>
        <charset val="1"/>
        <scheme val="minor"/>
      </rPr>
      <t>百花蜜：口感清甜醇厚，甜度适中不腻口，入口有自然的花香回甘，余味悠长。</t>
    </r>
    <r>
      <rPr>
        <sz val="12"/>
        <color rgb="FF000000"/>
        <rFont val="宋体"/>
        <charset val="1"/>
        <scheme val="minor"/>
      </rPr>
      <t xml:space="preserve">
</t>
    </r>
    <r>
      <rPr>
        <sz val="12"/>
        <color rgb="FF000000"/>
        <rFont val="宋体"/>
        <charset val="1"/>
        <scheme val="minor"/>
      </rPr>
      <t>黑蜜：香气复合浓郁，口感绵密顺滑，甜度适中，集合了不同蜜源的风味，回甘持久</t>
    </r>
  </si>
  <si>
    <t>百花蜜网红勺蜜84g</t>
  </si>
  <si>
    <t>84g</t>
  </si>
  <si>
    <t>0.084kg</t>
  </si>
  <si>
    <t>百花蜜采于的百花丛中，集百花之精华。清香甜润，营养滋补，消热解毒，润肠通便，安五脏、补不足等功效</t>
  </si>
  <si>
    <t>黑蜜网红勺蜜84g</t>
  </si>
  <si>
    <t>有安眠、治便秘、改善血液循环、抗疲劳、除烟瘾、利于干瘦人群、消炎等作用，对鼻炎、咽炎、肺炎、肠炎等炎症都有效，被称为黑色药蜜。</t>
  </si>
  <si>
    <t>咖啡</t>
  </si>
  <si>
    <t>云西乐</t>
  </si>
  <si>
    <t>卡蒂姆咖啡豆</t>
  </si>
  <si>
    <t>250g</t>
  </si>
  <si>
    <t>1年</t>
  </si>
  <si>
    <t>通风处</t>
  </si>
  <si>
    <t>增值税专用发票</t>
  </si>
  <si>
    <t>勐海县西定乡</t>
  </si>
  <si>
    <t>全国供货</t>
  </si>
  <si>
    <t>1袋</t>
  </si>
  <si>
    <t>卡蒂姆咖啡粉</t>
  </si>
  <si>
    <t>卡蒂姆挂耳咖啡</t>
  </si>
  <si>
    <t>100g</t>
  </si>
  <si>
    <t>1盒</t>
  </si>
  <si>
    <t>萨奇姆402咖啡豆</t>
  </si>
  <si>
    <t>150g</t>
  </si>
  <si>
    <t>1罐</t>
  </si>
  <si>
    <t>巴天咖啡豆</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</si>
</sst>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 numFmtId="178" formatCode="0.00_);[Red]\(0.00\)"/>
    <numFmt numFmtId="179" formatCode="0.00_);\(0.00\)"/>
    <numFmt numFmtId="180" formatCode="0.00;[Red]0.00"/>
    <numFmt numFmtId="181" formatCode="0.000_ "/>
    <numFmt numFmtId="182" formatCode="0_);[Red]\(0\)"/>
  </numFmts>
  <fonts count="41">
    <font>
      <sz val="11"/>
      <color theme="1"/>
      <name val="宋体"/>
      <charset val="134"/>
      <scheme val="minor"/>
    </font>
    <font>
      <sz val="36"/>
      <color theme="1"/>
      <name val="宋体"/>
      <charset val="134"/>
      <scheme val="minor"/>
    </font>
    <font>
      <sz val="12"/>
      <name val="宋体"/>
      <charset val="134"/>
      <scheme val="minor"/>
    </font>
    <font>
      <sz val="12"/>
      <color theme="1"/>
      <name val="宋体"/>
      <charset val="134"/>
      <scheme val="minor"/>
    </font>
    <font>
      <sz val="12"/>
      <color rgb="FF000000"/>
      <name val="宋体"/>
      <charset val="134"/>
      <scheme val="minor"/>
    </font>
    <font>
      <sz val="11"/>
      <color rgb="FF000000"/>
      <name val="宋体"/>
      <charset val="134"/>
    </font>
    <font>
      <sz val="12"/>
      <color rgb="FF000000"/>
      <name val="宋体"/>
      <charset val="1"/>
      <scheme val="minor"/>
    </font>
    <font>
      <sz val="12"/>
      <name val="宋体"/>
      <charset val="134"/>
    </font>
    <font>
      <sz val="12"/>
      <name val="宋体"/>
      <charset val="1"/>
    </font>
    <font>
      <sz val="12"/>
      <color indexed="8"/>
      <name val="宋体"/>
      <charset val="1"/>
    </font>
    <font>
      <sz val="12"/>
      <color theme="1"/>
      <name val="宋体"/>
      <charset val="134"/>
    </font>
    <font>
      <sz val="12"/>
      <color theme="1"/>
      <name val="宋体"/>
      <charset val="1"/>
    </font>
    <font>
      <sz val="12"/>
      <color rgb="FF000000"/>
      <name val="宋体"/>
      <charset val="1"/>
    </font>
    <font>
      <sz val="14"/>
      <color theme="1"/>
      <name val="宋体"/>
      <charset val="134"/>
      <scheme val="minor"/>
    </font>
    <font>
      <sz val="12"/>
      <color rgb="FF000000"/>
      <name val="宋体"/>
      <charset val="134"/>
    </font>
    <font>
      <sz val="10"/>
      <color theme="1"/>
      <name val="宋体"/>
      <charset val="134"/>
      <scheme val="minor"/>
    </font>
    <font>
      <sz val="10"/>
      <color theme="1"/>
      <name val="微软雅黑"/>
      <charset val="134"/>
    </font>
    <font>
      <sz val="12"/>
      <color rgb="FF000000"/>
      <name val="Segoe UI"/>
      <charset val="134"/>
    </font>
    <font>
      <sz val="12"/>
      <color theme="1"/>
      <name val="Segoe UI"/>
      <charset val="134"/>
    </font>
    <font>
      <sz val="11"/>
      <color rgb="FF000000"/>
      <name val="宋体"/>
      <charset val="134"/>
      <scheme val="minor"/>
    </font>
    <font>
      <sz val="12"/>
      <name val="宋体"/>
      <charset val="1"/>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44">
    <fill>
      <patternFill patternType="none"/>
    </fill>
    <fill>
      <patternFill patternType="gray125"/>
    </fill>
    <fill>
      <patternFill patternType="solid">
        <fgColor theme="4" tint="0.4"/>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rgb="FFFFFFFF"/>
        <bgColor indexed="64"/>
      </patternFill>
    </fill>
    <fill>
      <patternFill patternType="solid">
        <fgColor rgb="FFFADADE"/>
        <bgColor indexed="64"/>
      </patternFill>
    </fill>
    <fill>
      <patternFill patternType="solid">
        <fgColor theme="9" tint="0.8"/>
        <bgColor indexed="64"/>
      </patternFill>
    </fill>
    <fill>
      <patternFill patternType="solid">
        <fgColor rgb="FF91AAD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right/>
      <top style="thin">
        <color auto="1"/>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rgb="FF000000"/>
      </top>
      <bottom/>
      <diagonal/>
    </border>
    <border>
      <left style="thin">
        <color auto="1"/>
      </left>
      <right style="thin">
        <color auto="1"/>
      </right>
      <top style="thin">
        <color rgb="FF000000"/>
      </top>
      <bottom/>
      <diagonal/>
    </border>
    <border>
      <left/>
      <right/>
      <top style="thin">
        <color rgb="FF000000"/>
      </top>
      <bottom/>
      <diagonal/>
    </border>
    <border>
      <left style="thin">
        <color auto="1"/>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13" borderId="2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1"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14" borderId="23" applyNumberFormat="0" applyAlignment="0" applyProtection="0">
      <alignment vertical="center"/>
    </xf>
    <xf numFmtId="0" fontId="30" fillId="15" borderId="24" applyNumberFormat="0" applyAlignment="0" applyProtection="0">
      <alignment vertical="center"/>
    </xf>
    <xf numFmtId="0" fontId="31" fillId="15" borderId="23" applyNumberFormat="0" applyAlignment="0" applyProtection="0">
      <alignment vertical="center"/>
    </xf>
    <xf numFmtId="0" fontId="32" fillId="16" borderId="25" applyNumberFormat="0" applyAlignment="0" applyProtection="0">
      <alignment vertical="center"/>
    </xf>
    <xf numFmtId="0" fontId="33" fillId="0" borderId="26" applyNumberFormat="0" applyFill="0" applyAlignment="0" applyProtection="0">
      <alignment vertical="center"/>
    </xf>
    <xf numFmtId="0" fontId="34" fillId="0" borderId="27" applyNumberFormat="0" applyFill="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38" fillId="36" borderId="0" applyNumberFormat="0" applyBorder="0" applyAlignment="0" applyProtection="0">
      <alignment vertical="center"/>
    </xf>
    <xf numFmtId="0" fontId="39" fillId="37" borderId="0" applyNumberFormat="0" applyBorder="0" applyAlignment="0" applyProtection="0">
      <alignment vertical="center"/>
    </xf>
    <xf numFmtId="0" fontId="39" fillId="38" borderId="0" applyNumberFormat="0" applyBorder="0" applyAlignment="0" applyProtection="0">
      <alignment vertical="center"/>
    </xf>
    <xf numFmtId="0" fontId="38" fillId="39" borderId="0" applyNumberFormat="0" applyBorder="0" applyAlignment="0" applyProtection="0">
      <alignment vertical="center"/>
    </xf>
    <xf numFmtId="0" fontId="38" fillId="40" borderId="0" applyNumberFormat="0" applyBorder="0" applyAlignment="0" applyProtection="0">
      <alignment vertical="center"/>
    </xf>
    <xf numFmtId="0" fontId="39" fillId="41" borderId="0" applyNumberFormat="0" applyBorder="0" applyAlignment="0" applyProtection="0">
      <alignment vertical="center"/>
    </xf>
    <xf numFmtId="0" fontId="39" fillId="42" borderId="0" applyNumberFormat="0" applyBorder="0" applyAlignment="0" applyProtection="0">
      <alignment vertical="center"/>
    </xf>
    <xf numFmtId="0" fontId="38" fillId="43" borderId="0" applyNumberFormat="0" applyBorder="0" applyAlignment="0" applyProtection="0">
      <alignment vertical="center"/>
    </xf>
    <xf numFmtId="0" fontId="7" fillId="0" borderId="0">
      <alignment vertical="center"/>
    </xf>
    <xf numFmtId="0" fontId="40" fillId="0" borderId="0">
      <alignment vertical="center"/>
    </xf>
  </cellStyleXfs>
  <cellXfs count="185">
    <xf numFmtId="0" fontId="0" fillId="0" borderId="0" xfId="0">
      <alignment vertical="center"/>
    </xf>
    <xf numFmtId="0" fontId="1" fillId="0" borderId="0" xfId="0" applyFont="1">
      <alignment vertical="center"/>
    </xf>
    <xf numFmtId="0" fontId="0" fillId="2" borderId="0" xfId="0" applyFill="1" applyAlignme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0" xfId="0" applyAlignment="1">
      <alignment horizontal="center" vertical="center"/>
    </xf>
    <xf numFmtId="176" fontId="0" fillId="0" borderId="0" xfId="0" applyNumberFormat="1">
      <alignment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176"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1" fillId="3" borderId="5" xfId="0" applyFont="1" applyFill="1" applyBorder="1" applyAlignment="1">
      <alignment horizontal="center" vertical="center"/>
    </xf>
    <xf numFmtId="176" fontId="1" fillId="3" borderId="6" xfId="0" applyNumberFormat="1"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177" fontId="1" fillId="0" borderId="8" xfId="0" applyNumberFormat="1" applyFont="1" applyBorder="1" applyAlignment="1">
      <alignment horizontal="center" vertical="center"/>
    </xf>
    <xf numFmtId="176" fontId="1" fillId="0" borderId="9" xfId="0" applyNumberFormat="1" applyFont="1" applyBorder="1" applyAlignment="1">
      <alignment horizontal="center" vertical="center"/>
    </xf>
    <xf numFmtId="177" fontId="1" fillId="0" borderId="9" xfId="0" applyNumberFormat="1" applyFont="1" applyBorder="1" applyAlignment="1">
      <alignment horizontal="center" vertical="center"/>
    </xf>
    <xf numFmtId="0" fontId="1" fillId="0" borderId="0" xfId="0" applyFont="1" applyAlignment="1">
      <alignment horizontal="center" vertical="center" wrapText="1"/>
    </xf>
    <xf numFmtId="176" fontId="1" fillId="0" borderId="1" xfId="0" applyNumberFormat="1" applyFont="1" applyBorder="1" applyAlignment="1">
      <alignment horizontal="center" vertical="center"/>
    </xf>
    <xf numFmtId="0" fontId="3"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4" borderId="13"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178" fontId="4" fillId="4" borderId="11" xfId="0" applyNumberFormat="1" applyFont="1" applyFill="1" applyBorder="1" applyAlignment="1">
      <alignment horizontal="center" vertical="center" wrapText="1"/>
    </xf>
    <xf numFmtId="0" fontId="4" fillId="2" borderId="14" xfId="0" applyFont="1" applyFill="1" applyBorder="1" applyAlignment="1">
      <alignment horizontal="center" vertical="center"/>
    </xf>
    <xf numFmtId="176" fontId="4" fillId="2" borderId="14"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177" fontId="4" fillId="2" borderId="11" xfId="0" applyNumberFormat="1" applyFont="1" applyFill="1" applyBorder="1" applyAlignment="1">
      <alignment horizontal="center" vertical="center" wrapText="1"/>
    </xf>
    <xf numFmtId="176" fontId="4" fillId="2" borderId="11" xfId="0" applyNumberFormat="1" applyFont="1" applyFill="1" applyBorder="1" applyAlignment="1">
      <alignment horizontal="center" vertical="center" wrapText="1"/>
    </xf>
    <xf numFmtId="177" fontId="4" fillId="2" borderId="10" xfId="0" applyNumberFormat="1" applyFont="1" applyFill="1" applyBorder="1" applyAlignment="1">
      <alignment horizontal="center" vertical="center" wrapText="1"/>
    </xf>
    <xf numFmtId="177" fontId="4" fillId="2" borderId="10"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177" fontId="4" fillId="2" borderId="12" xfId="0" applyNumberFormat="1"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vertical="center"/>
    </xf>
    <xf numFmtId="0" fontId="5" fillId="2" borderId="16" xfId="0" applyFont="1" applyFill="1" applyBorder="1" applyAlignment="1">
      <alignment vertical="center"/>
    </xf>
    <xf numFmtId="0" fontId="5" fillId="2" borderId="15" xfId="0" applyFont="1" applyFill="1" applyBorder="1" applyAlignment="1">
      <alignment vertical="center"/>
    </xf>
    <xf numFmtId="0" fontId="5" fillId="2" borderId="17" xfId="0" applyFont="1" applyFill="1" applyBorder="1" applyAlignment="1">
      <alignment vertical="center"/>
    </xf>
    <xf numFmtId="0" fontId="5" fillId="2" borderId="1" xfId="0" applyFont="1" applyFill="1" applyBorder="1" applyAlignment="1">
      <alignment vertical="center"/>
    </xf>
    <xf numFmtId="0" fontId="0" fillId="2" borderId="1" xfId="0" applyFill="1" applyBorder="1" applyAlignment="1">
      <alignment vertical="center"/>
    </xf>
    <xf numFmtId="0" fontId="4" fillId="3" borderId="1" xfId="0" applyFont="1" applyFill="1" applyBorder="1" applyAlignment="1">
      <alignment horizontal="center" vertical="center"/>
    </xf>
    <xf numFmtId="0" fontId="0" fillId="3" borderId="1" xfId="0" applyFill="1" applyBorder="1" applyAlignment="1">
      <alignment horizontal="center" vertical="center"/>
    </xf>
    <xf numFmtId="177" fontId="4" fillId="5" borderId="1" xfId="0" applyNumberFormat="1"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176" fontId="4" fillId="8" borderId="1" xfId="0" applyNumberFormat="1" applyFont="1" applyFill="1" applyBorder="1" applyAlignment="1">
      <alignment horizontal="center" vertical="center"/>
    </xf>
    <xf numFmtId="0" fontId="0" fillId="0" borderId="1" xfId="0" applyBorder="1" applyAlignment="1">
      <alignment horizontal="center" vertical="center"/>
    </xf>
    <xf numFmtId="177" fontId="4" fillId="9" borderId="1" xfId="0" applyNumberFormat="1" applyFont="1" applyFill="1" applyBorder="1" applyAlignment="1">
      <alignment horizontal="center" vertical="center"/>
    </xf>
    <xf numFmtId="2" fontId="4" fillId="10" borderId="1" xfId="0" applyNumberFormat="1" applyFont="1" applyFill="1" applyBorder="1" applyAlignment="1">
      <alignment horizontal="center" vertical="center"/>
    </xf>
    <xf numFmtId="2" fontId="2" fillId="7" borderId="1" xfId="0" applyNumberFormat="1" applyFont="1" applyFill="1" applyBorder="1" applyAlignment="1">
      <alignment horizontal="center" vertical="center"/>
    </xf>
    <xf numFmtId="176" fontId="2" fillId="8" borderId="1" xfId="0" applyNumberFormat="1" applyFont="1" applyFill="1" applyBorder="1" applyAlignment="1">
      <alignment horizontal="center" vertical="center"/>
    </xf>
    <xf numFmtId="177" fontId="2" fillId="11" borderId="1" xfId="0" applyNumberFormat="1" applyFont="1" applyFill="1" applyBorder="1" applyAlignment="1">
      <alignment horizontal="center" vertical="center"/>
    </xf>
    <xf numFmtId="177" fontId="2" fillId="7" borderId="1" xfId="0" applyNumberFormat="1" applyFont="1" applyFill="1" applyBorder="1" applyAlignment="1">
      <alignment horizontal="center" vertical="center"/>
    </xf>
    <xf numFmtId="9" fontId="0" fillId="0" borderId="1" xfId="0" applyNumberFormat="1" applyBorder="1" applyAlignment="1">
      <alignment horizontal="center" vertical="center"/>
    </xf>
    <xf numFmtId="0" fontId="2" fillId="0" borderId="18" xfId="0" applyFont="1" applyFill="1" applyBorder="1" applyAlignment="1">
      <alignment horizontal="center" vertical="center"/>
    </xf>
    <xf numFmtId="9" fontId="2" fillId="3"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3" fillId="7" borderId="1" xfId="0" applyFont="1" applyFill="1" applyBorder="1" applyAlignment="1">
      <alignment horizontal="center" vertical="center"/>
    </xf>
    <xf numFmtId="178" fontId="3" fillId="7" borderId="1" xfId="0" applyNumberFormat="1" applyFont="1" applyFill="1" applyBorder="1" applyAlignment="1">
      <alignment horizontal="center" vertical="center"/>
    </xf>
    <xf numFmtId="0" fontId="3" fillId="0" borderId="18" xfId="0" applyFont="1" applyFill="1" applyBorder="1" applyAlignment="1">
      <alignment horizontal="center" vertical="center"/>
    </xf>
    <xf numFmtId="0" fontId="0" fillId="7" borderId="1" xfId="0" applyFill="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0" borderId="19" xfId="0" applyFont="1" applyBorder="1" applyAlignment="1">
      <alignment horizontal="center" vertical="center"/>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0" fillId="0" borderId="19" xfId="0" applyBorder="1">
      <alignment vertical="center"/>
    </xf>
    <xf numFmtId="177" fontId="4" fillId="5" borderId="19" xfId="0" applyNumberFormat="1" applyFont="1" applyFill="1" applyBorder="1" applyAlignment="1">
      <alignment horizontal="center" vertical="center"/>
    </xf>
    <xf numFmtId="177" fontId="4" fillId="6" borderId="19" xfId="0" applyNumberFormat="1" applyFont="1" applyFill="1" applyBorder="1" applyAlignment="1">
      <alignment horizontal="center" vertical="center"/>
    </xf>
    <xf numFmtId="177" fontId="4" fillId="7" borderId="19" xfId="0" applyNumberFormat="1" applyFont="1" applyFill="1" applyBorder="1" applyAlignment="1">
      <alignment horizontal="center" vertical="center"/>
    </xf>
    <xf numFmtId="176" fontId="4" fillId="8" borderId="19" xfId="0" applyNumberFormat="1" applyFont="1" applyFill="1" applyBorder="1" applyAlignment="1">
      <alignment horizontal="center" vertical="center"/>
    </xf>
    <xf numFmtId="177" fontId="4" fillId="0" borderId="19" xfId="0" applyNumberFormat="1" applyFont="1" applyBorder="1" applyAlignment="1">
      <alignment horizontal="center" vertical="center"/>
    </xf>
    <xf numFmtId="177" fontId="4" fillId="10" borderId="19" xfId="0" applyNumberFormat="1" applyFont="1" applyFill="1" applyBorder="1" applyAlignment="1">
      <alignment horizontal="center" vertical="center"/>
    </xf>
    <xf numFmtId="0" fontId="2" fillId="7" borderId="1" xfId="0" applyFont="1" applyFill="1" applyBorder="1" applyAlignment="1">
      <alignment horizontal="center" vertical="center"/>
    </xf>
    <xf numFmtId="0" fontId="7" fillId="0" borderId="1" xfId="0" applyFont="1" applyFill="1" applyBorder="1" applyAlignment="1">
      <alignment horizontal="center" vertical="center"/>
    </xf>
    <xf numFmtId="0" fontId="2" fillId="11" borderId="1" xfId="0" applyFont="1" applyFill="1" applyBorder="1" applyAlignment="1">
      <alignment horizontal="center" vertical="center"/>
    </xf>
    <xf numFmtId="0" fontId="4" fillId="0" borderId="19" xfId="0" applyFont="1" applyBorder="1" applyAlignment="1">
      <alignment horizontal="center" vertical="center" wrapText="1"/>
    </xf>
    <xf numFmtId="9" fontId="4" fillId="0" borderId="19" xfId="0" applyNumberFormat="1" applyFont="1" applyBorder="1" applyAlignment="1">
      <alignment horizontal="center" vertical="center"/>
    </xf>
    <xf numFmtId="0" fontId="8" fillId="0" borderId="1" xfId="0" applyFont="1" applyFill="1" applyBorder="1" applyAlignment="1">
      <alignment horizontal="center" vertical="center"/>
    </xf>
    <xf numFmtId="0" fontId="6" fillId="4" borderId="19"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179" fontId="4" fillId="0" borderId="19" xfId="0" applyNumberFormat="1" applyFont="1" applyBorder="1" applyAlignment="1">
      <alignment horizontal="center" vertical="center"/>
    </xf>
    <xf numFmtId="177" fontId="3" fillId="7" borderId="1" xfId="0" applyNumberFormat="1" applyFont="1" applyFill="1" applyBorder="1" applyAlignment="1">
      <alignment horizontal="center" vertical="center"/>
    </xf>
    <xf numFmtId="176" fontId="3" fillId="8" borderId="1" xfId="0" applyNumberFormat="1" applyFont="1" applyFill="1" applyBorder="1" applyAlignment="1">
      <alignment horizontal="center" vertical="center"/>
    </xf>
    <xf numFmtId="177" fontId="3" fillId="11" borderId="1" xfId="0" applyNumberFormat="1" applyFont="1" applyFill="1" applyBorder="1" applyAlignment="1">
      <alignment horizontal="center" vertical="center"/>
    </xf>
    <xf numFmtId="179" fontId="11" fillId="0" borderId="1" xfId="0" applyNumberFormat="1" applyFont="1" applyFill="1" applyBorder="1" applyAlignment="1">
      <alignment horizontal="center" vertical="center"/>
    </xf>
    <xf numFmtId="179"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177" fontId="13" fillId="4" borderId="1" xfId="0" applyNumberFormat="1" applyFont="1" applyFill="1" applyBorder="1" applyAlignment="1">
      <alignment horizontal="center" vertical="center"/>
    </xf>
    <xf numFmtId="176" fontId="3" fillId="4" borderId="1" xfId="0" applyNumberFormat="1" applyFont="1" applyFill="1" applyBorder="1" applyAlignment="1">
      <alignment horizontal="center" vertical="center"/>
    </xf>
    <xf numFmtId="179" fontId="10" fillId="4" borderId="1" xfId="0" applyNumberFormat="1" applyFont="1" applyFill="1" applyBorder="1" applyAlignment="1">
      <alignment horizontal="center" vertical="center"/>
    </xf>
    <xf numFmtId="180" fontId="0" fillId="0" borderId="0" xfId="0" applyNumberFormat="1">
      <alignment vertical="center"/>
    </xf>
    <xf numFmtId="180" fontId="1" fillId="0" borderId="8" xfId="0" applyNumberFormat="1" applyFont="1" applyBorder="1" applyAlignment="1">
      <alignment horizontal="center" vertical="center"/>
    </xf>
    <xf numFmtId="180" fontId="4" fillId="2" borderId="10" xfId="0" applyNumberFormat="1" applyFont="1" applyFill="1" applyBorder="1" applyAlignment="1">
      <alignment horizontal="center" vertical="center"/>
    </xf>
    <xf numFmtId="0" fontId="5" fillId="2" borderId="10" xfId="0" applyFont="1" applyFill="1" applyBorder="1" applyAlignment="1">
      <alignment vertical="center"/>
    </xf>
    <xf numFmtId="0" fontId="0" fillId="2" borderId="10" xfId="0" applyFill="1" applyBorder="1" applyAlignment="1">
      <alignment vertical="center"/>
    </xf>
    <xf numFmtId="0" fontId="4" fillId="5" borderId="19" xfId="0" applyFont="1" applyFill="1" applyBorder="1" applyAlignment="1">
      <alignment horizontal="center" vertical="center"/>
    </xf>
    <xf numFmtId="0" fontId="4" fillId="6" borderId="19" xfId="0" applyFont="1" applyFill="1" applyBorder="1" applyAlignment="1">
      <alignment horizontal="center" vertical="center"/>
    </xf>
    <xf numFmtId="0" fontId="4" fillId="7" borderId="19" xfId="0" applyFont="1" applyFill="1" applyBorder="1" applyAlignment="1">
      <alignment horizontal="center" vertical="center"/>
    </xf>
    <xf numFmtId="0" fontId="4" fillId="10" borderId="19" xfId="0" applyFont="1" applyFill="1" applyBorder="1" applyAlignment="1">
      <alignment horizontal="center" vertical="center"/>
    </xf>
    <xf numFmtId="180" fontId="3" fillId="7" borderId="1" xfId="0" applyNumberFormat="1" applyFont="1" applyFill="1" applyBorder="1" applyAlignment="1">
      <alignment horizontal="center" vertical="center"/>
    </xf>
    <xf numFmtId="9" fontId="4" fillId="0" borderId="19" xfId="0" applyNumberFormat="1"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vertical="center" wrapText="1"/>
    </xf>
    <xf numFmtId="0" fontId="4" fillId="2" borderId="15" xfId="0" applyFont="1" applyFill="1" applyBorder="1" applyAlignment="1">
      <alignment horizontal="center" vertical="center" wrapText="1"/>
    </xf>
    <xf numFmtId="49" fontId="4" fillId="0" borderId="15" xfId="0" applyNumberFormat="1" applyFont="1" applyBorder="1" applyAlignment="1">
      <alignment horizontal="center" vertical="center"/>
    </xf>
    <xf numFmtId="0" fontId="4" fillId="4" borderId="19" xfId="0" applyFont="1" applyFill="1" applyBorder="1" applyAlignment="1">
      <alignment horizontal="center" vertical="center"/>
    </xf>
    <xf numFmtId="0" fontId="0" fillId="0" borderId="1" xfId="0" applyBorder="1">
      <alignment vertical="center"/>
    </xf>
    <xf numFmtId="0" fontId="4" fillId="0" borderId="0" xfId="0" applyFont="1" applyAlignment="1">
      <alignment horizontal="center" vertical="center" wrapText="1"/>
    </xf>
    <xf numFmtId="0" fontId="4" fillId="0" borderId="15" xfId="0" applyFont="1" applyBorder="1" applyAlignment="1">
      <alignment vertical="center" wrapText="1"/>
    </xf>
    <xf numFmtId="0" fontId="4" fillId="0" borderId="15" xfId="0" applyFont="1" applyBorder="1" applyAlignment="1">
      <alignment horizontal="center" vertical="center"/>
    </xf>
    <xf numFmtId="0" fontId="0" fillId="0" borderId="1" xfId="0" applyBorder="1" applyAlignment="1">
      <alignment vertical="center" wrapText="1"/>
    </xf>
    <xf numFmtId="0" fontId="3" fillId="4" borderId="1" xfId="0" applyFont="1" applyFill="1" applyBorder="1" applyAlignment="1">
      <alignment horizontal="center" vertical="center"/>
    </xf>
    <xf numFmtId="181" fontId="3" fillId="7" borderId="1" xfId="0" applyNumberFormat="1" applyFont="1" applyFill="1" applyBorder="1" applyAlignment="1">
      <alignment horizontal="center" vertical="center"/>
    </xf>
    <xf numFmtId="0" fontId="4" fillId="4" borderId="19" xfId="0" applyFont="1" applyFill="1" applyBorder="1" applyAlignment="1">
      <alignment horizontal="center" vertical="center" wrapText="1"/>
    </xf>
    <xf numFmtId="176" fontId="4" fillId="0" borderId="19" xfId="0" applyNumberFormat="1" applyFont="1" applyBorder="1" applyAlignment="1">
      <alignment horizontal="center" vertical="center"/>
    </xf>
    <xf numFmtId="177" fontId="14" fillId="7" borderId="1" xfId="0" applyNumberFormat="1" applyFont="1" applyFill="1" applyBorder="1" applyAlignment="1">
      <alignment horizontal="center" vertical="center"/>
    </xf>
    <xf numFmtId="0" fontId="2" fillId="0" borderId="1" xfId="50" applyFont="1" applyFill="1" applyBorder="1" applyAlignment="1">
      <alignment horizontal="center" vertical="center"/>
    </xf>
    <xf numFmtId="0" fontId="0" fillId="12" borderId="19" xfId="0" applyFill="1" applyBorder="1">
      <alignment vertical="center"/>
    </xf>
    <xf numFmtId="0" fontId="4" fillId="0" borderId="15" xfId="0" applyFont="1" applyBorder="1" applyAlignment="1">
      <alignment horizontal="center" vertical="center" wrapText="1"/>
    </xf>
    <xf numFmtId="0" fontId="4" fillId="0" borderId="19" xfId="0" applyFont="1" applyBorder="1">
      <alignment vertical="center"/>
    </xf>
    <xf numFmtId="177" fontId="3" fillId="4" borderId="1" xfId="0" applyNumberFormat="1" applyFont="1" applyFill="1" applyBorder="1" applyAlignment="1">
      <alignment horizontal="center" vertical="center"/>
    </xf>
    <xf numFmtId="0" fontId="10" fillId="4" borderId="1" xfId="0" applyFont="1" applyFill="1" applyBorder="1" applyAlignment="1">
      <alignment horizontal="center" vertical="center"/>
    </xf>
    <xf numFmtId="0" fontId="0" fillId="0" borderId="0" xfId="0" applyAlignment="1">
      <alignment horizontal="center" vertical="center" wrapText="1"/>
    </xf>
    <xf numFmtId="180" fontId="4" fillId="6" borderId="19" xfId="0" applyNumberFormat="1" applyFont="1" applyFill="1" applyBorder="1" applyAlignment="1">
      <alignment horizontal="center" vertical="center"/>
    </xf>
    <xf numFmtId="180" fontId="4" fillId="5" borderId="19" xfId="0" applyNumberFormat="1" applyFont="1" applyFill="1" applyBorder="1" applyAlignment="1">
      <alignment horizontal="center" vertical="center"/>
    </xf>
    <xf numFmtId="180" fontId="4" fillId="7" borderId="19" xfId="0" applyNumberFormat="1" applyFont="1" applyFill="1" applyBorder="1" applyAlignment="1">
      <alignment horizontal="center" vertical="center"/>
    </xf>
    <xf numFmtId="0" fontId="4" fillId="0" borderId="15" xfId="0" applyFont="1" applyBorder="1">
      <alignment vertical="center"/>
    </xf>
    <xf numFmtId="0" fontId="15" fillId="0" borderId="1" xfId="0" applyFont="1" applyBorder="1">
      <alignment vertical="center"/>
    </xf>
    <xf numFmtId="182" fontId="4" fillId="9" borderId="19" xfId="0" applyNumberFormat="1" applyFont="1" applyFill="1" applyBorder="1" applyAlignment="1">
      <alignment horizontal="center" vertical="center"/>
    </xf>
    <xf numFmtId="0" fontId="4" fillId="9" borderId="19" xfId="0" applyFont="1" applyFill="1" applyBorder="1" applyAlignment="1">
      <alignment horizontal="center" vertical="center" wrapText="1"/>
    </xf>
    <xf numFmtId="0" fontId="16"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17" fillId="0" borderId="19" xfId="0" applyFont="1" applyBorder="1" applyAlignment="1">
      <alignment horizontal="center" vertical="center" wrapText="1"/>
    </xf>
    <xf numFmtId="0" fontId="7" fillId="3" borderId="1" xfId="0" applyFont="1" applyFill="1" applyBorder="1" applyAlignment="1">
      <alignment horizontal="center" vertical="center"/>
    </xf>
    <xf numFmtId="177" fontId="2" fillId="4" borderId="1" xfId="0" applyNumberFormat="1" applyFont="1" applyFill="1" applyBorder="1" applyAlignment="1">
      <alignment horizontal="center" vertical="center"/>
    </xf>
    <xf numFmtId="176" fontId="2" fillId="4"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181" fontId="2"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0" fillId="9" borderId="19" xfId="0" applyFill="1" applyBorder="1">
      <alignment vertical="center"/>
    </xf>
    <xf numFmtId="0" fontId="6" fillId="9" borderId="19" xfId="0" applyFont="1" applyFill="1" applyBorder="1" applyAlignment="1">
      <alignment horizontal="center" vertical="center" wrapText="1"/>
    </xf>
    <xf numFmtId="0" fontId="2" fillId="4" borderId="1" xfId="0" applyFont="1" applyFill="1" applyBorder="1" applyAlignment="1">
      <alignment horizontal="center" vertical="center"/>
    </xf>
    <xf numFmtId="179" fontId="2" fillId="7" borderId="1" xfId="0" applyNumberFormat="1" applyFont="1" applyFill="1" applyBorder="1" applyAlignment="1">
      <alignment horizontal="center" vertical="center"/>
    </xf>
    <xf numFmtId="179" fontId="2" fillId="0" borderId="1" xfId="0" applyNumberFormat="1" applyFont="1" applyBorder="1" applyAlignment="1">
      <alignment horizontal="center" vertical="center"/>
    </xf>
    <xf numFmtId="179" fontId="2" fillId="11" borderId="1" xfId="0" applyNumberFormat="1" applyFont="1" applyFill="1" applyBorder="1" applyAlignment="1">
      <alignment horizontal="center" vertical="center"/>
    </xf>
    <xf numFmtId="179" fontId="2" fillId="4" borderId="1" xfId="0" applyNumberFormat="1" applyFont="1" applyFill="1" applyBorder="1" applyAlignment="1">
      <alignment horizontal="center" vertical="center"/>
    </xf>
    <xf numFmtId="0" fontId="3" fillId="0" borderId="1" xfId="0" applyNumberFormat="1" applyFont="1" applyBorder="1" applyAlignment="1">
      <alignment horizontal="center" vertical="center"/>
    </xf>
    <xf numFmtId="179" fontId="9" fillId="0" borderId="1" xfId="0" applyNumberFormat="1" applyFont="1" applyFill="1" applyBorder="1" applyAlignment="1">
      <alignment horizontal="center" vertical="center" wrapText="1"/>
    </xf>
    <xf numFmtId="179" fontId="2" fillId="5" borderId="18" xfId="0" applyNumberFormat="1" applyFont="1" applyFill="1" applyBorder="1" applyAlignment="1">
      <alignment horizontal="center" vertical="center"/>
    </xf>
    <xf numFmtId="177" fontId="3" fillId="6" borderId="1" xfId="0" applyNumberFormat="1" applyFont="1" applyFill="1" applyBorder="1" applyAlignment="1">
      <alignment horizontal="center" vertical="center"/>
    </xf>
    <xf numFmtId="177" fontId="3" fillId="5" borderId="1" xfId="0" applyNumberFormat="1" applyFont="1" applyFill="1" applyBorder="1" applyAlignment="1">
      <alignment horizontal="center" vertical="center"/>
    </xf>
    <xf numFmtId="179"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18" fillId="0"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181" fontId="4" fillId="7" borderId="19" xfId="0" applyNumberFormat="1" applyFont="1" applyFill="1" applyBorder="1" applyAlignment="1">
      <alignment horizontal="center" vertical="center"/>
    </xf>
    <xf numFmtId="177" fontId="4" fillId="9" borderId="19" xfId="0" applyNumberFormat="1" applyFont="1" applyFill="1" applyBorder="1" applyAlignment="1">
      <alignment horizontal="center" vertical="center"/>
    </xf>
    <xf numFmtId="177" fontId="3" fillId="0" borderId="1" xfId="0" applyNumberFormat="1" applyFont="1" applyBorder="1" applyAlignment="1">
      <alignment horizontal="center" vertical="center"/>
    </xf>
    <xf numFmtId="0" fontId="4" fillId="9" borderId="19" xfId="0" applyFont="1" applyFill="1" applyBorder="1" applyAlignment="1">
      <alignment horizontal="center" vertical="center"/>
    </xf>
    <xf numFmtId="0" fontId="19" fillId="0" borderId="19" xfId="0" applyFont="1" applyBorder="1" applyAlignment="1">
      <alignment horizontal="center" vertical="center" wrapText="1"/>
    </xf>
    <xf numFmtId="0" fontId="3" fillId="8" borderId="1" xfId="0" applyFont="1" applyFill="1" applyBorder="1" applyAlignment="1">
      <alignment horizontal="center" vertical="center"/>
    </xf>
    <xf numFmtId="0" fontId="4" fillId="3" borderId="19" xfId="0" applyFont="1" applyFill="1" applyBorder="1" applyAlignment="1">
      <alignment horizontal="center" vertical="center"/>
    </xf>
    <xf numFmtId="176" fontId="4" fillId="3" borderId="19" xfId="0" applyNumberFormat="1" applyFont="1" applyFill="1" applyBorder="1" applyAlignment="1">
      <alignment horizontal="center" vertical="center"/>
    </xf>
    <xf numFmtId="177" fontId="4" fillId="3" borderId="19" xfId="0" applyNumberFormat="1" applyFont="1" applyFill="1" applyBorder="1" applyAlignment="1">
      <alignment horizontal="center" vertical="center"/>
    </xf>
    <xf numFmtId="0" fontId="6" fillId="3" borderId="19" xfId="0" applyFont="1" applyFill="1" applyBorder="1" applyAlignment="1">
      <alignment horizontal="center" vertical="center" wrapText="1"/>
    </xf>
    <xf numFmtId="0" fontId="20" fillId="4" borderId="1" xfId="0" applyFont="1" applyFill="1" applyBorder="1" applyAlignment="1">
      <alignment horizontal="center" vertical="center"/>
    </xf>
    <xf numFmtId="0" fontId="4" fillId="0" borderId="19" xfId="0" applyFont="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4"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3" Type="http://schemas.openxmlformats.org/officeDocument/2006/relationships/image" Target="media/image23.pn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www.wps.cn/officeDocument/2020/cellImage" Target="cellimag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10</xdr:col>
      <xdr:colOff>0</xdr:colOff>
      <xdr:row>1</xdr:row>
      <xdr:rowOff>457200</xdr:rowOff>
    </xdr:from>
    <xdr:to>
      <xdr:col>12</xdr:col>
      <xdr:colOff>8890</xdr:colOff>
      <xdr:row>1</xdr:row>
      <xdr:rowOff>461645</xdr:rowOff>
    </xdr:to>
    <xdr:cxnSp>
      <xdr:nvCxnSpPr>
        <xdr:cNvPr id="2" name="直接连接符 1"/>
        <xdr:cNvCxnSpPr/>
      </xdr:nvCxnSpPr>
      <xdr:spPr>
        <a:xfrm>
          <a:off x="11897995" y="965200"/>
          <a:ext cx="1380490" cy="444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twoCellAnchor>
    <xdr:from>
      <xdr:col>11</xdr:col>
      <xdr:colOff>9525</xdr:colOff>
      <xdr:row>1</xdr:row>
      <xdr:rowOff>461645</xdr:rowOff>
    </xdr:from>
    <xdr:to>
      <xdr:col>11</xdr:col>
      <xdr:colOff>9525</xdr:colOff>
      <xdr:row>1</xdr:row>
      <xdr:rowOff>787400</xdr:rowOff>
    </xdr:to>
    <xdr:cxnSp>
      <xdr:nvCxnSpPr>
        <xdr:cNvPr id="3" name="直接连接符 2"/>
        <xdr:cNvCxnSpPr/>
      </xdr:nvCxnSpPr>
      <xdr:spPr>
        <a:xfrm flipH="1">
          <a:off x="12593320" y="969645"/>
          <a:ext cx="0" cy="32575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twoCellAnchor>
    <xdr:from>
      <xdr:col>10</xdr:col>
      <xdr:colOff>0</xdr:colOff>
      <xdr:row>1</xdr:row>
      <xdr:rowOff>457200</xdr:rowOff>
    </xdr:from>
    <xdr:to>
      <xdr:col>12</xdr:col>
      <xdr:colOff>8890</xdr:colOff>
      <xdr:row>1</xdr:row>
      <xdr:rowOff>461645</xdr:rowOff>
    </xdr:to>
    <xdr:cxnSp>
      <xdr:nvCxnSpPr>
        <xdr:cNvPr id="4" name="直接连接符 3"/>
        <xdr:cNvCxnSpPr/>
      </xdr:nvCxnSpPr>
      <xdr:spPr>
        <a:xfrm>
          <a:off x="11897995" y="965200"/>
          <a:ext cx="1380490" cy="444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twoCellAnchor>
    <xdr:from>
      <xdr:col>11</xdr:col>
      <xdr:colOff>9525</xdr:colOff>
      <xdr:row>1</xdr:row>
      <xdr:rowOff>461645</xdr:rowOff>
    </xdr:from>
    <xdr:to>
      <xdr:col>11</xdr:col>
      <xdr:colOff>9525</xdr:colOff>
      <xdr:row>1</xdr:row>
      <xdr:rowOff>787400</xdr:rowOff>
    </xdr:to>
    <xdr:cxnSp>
      <xdr:nvCxnSpPr>
        <xdr:cNvPr id="5" name="直接连接符 4"/>
        <xdr:cNvCxnSpPr/>
      </xdr:nvCxnSpPr>
      <xdr:spPr>
        <a:xfrm flipH="1">
          <a:off x="12593320" y="969645"/>
          <a:ext cx="0" cy="32575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0</xdr:colOff>
      <xdr:row>1</xdr:row>
      <xdr:rowOff>457200</xdr:rowOff>
    </xdr:from>
    <xdr:to>
      <xdr:col>12</xdr:col>
      <xdr:colOff>8890</xdr:colOff>
      <xdr:row>1</xdr:row>
      <xdr:rowOff>461645</xdr:rowOff>
    </xdr:to>
    <xdr:cxnSp>
      <xdr:nvCxnSpPr>
        <xdr:cNvPr id="2" name="直接连接符 1"/>
        <xdr:cNvCxnSpPr/>
      </xdr:nvCxnSpPr>
      <xdr:spPr>
        <a:xfrm>
          <a:off x="8295640" y="1117600"/>
          <a:ext cx="1380490" cy="444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twoCellAnchor>
    <xdr:from>
      <xdr:col>11</xdr:col>
      <xdr:colOff>9525</xdr:colOff>
      <xdr:row>1</xdr:row>
      <xdr:rowOff>461645</xdr:rowOff>
    </xdr:from>
    <xdr:to>
      <xdr:col>11</xdr:col>
      <xdr:colOff>9525</xdr:colOff>
      <xdr:row>2</xdr:row>
      <xdr:rowOff>18415</xdr:rowOff>
    </xdr:to>
    <xdr:cxnSp>
      <xdr:nvCxnSpPr>
        <xdr:cNvPr id="3" name="直接连接符 2"/>
        <xdr:cNvCxnSpPr/>
      </xdr:nvCxnSpPr>
      <xdr:spPr>
        <a:xfrm flipH="1">
          <a:off x="8990965" y="1122045"/>
          <a:ext cx="0" cy="458470"/>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twoCellAnchor>
    <xdr:from>
      <xdr:col>10</xdr:col>
      <xdr:colOff>0</xdr:colOff>
      <xdr:row>1</xdr:row>
      <xdr:rowOff>457200</xdr:rowOff>
    </xdr:from>
    <xdr:to>
      <xdr:col>12</xdr:col>
      <xdr:colOff>8890</xdr:colOff>
      <xdr:row>1</xdr:row>
      <xdr:rowOff>461645</xdr:rowOff>
    </xdr:to>
    <xdr:cxnSp>
      <xdr:nvCxnSpPr>
        <xdr:cNvPr id="4" name="直接连接符 3"/>
        <xdr:cNvCxnSpPr/>
      </xdr:nvCxnSpPr>
      <xdr:spPr>
        <a:xfrm>
          <a:off x="8295640" y="1117600"/>
          <a:ext cx="1380490" cy="444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twoCellAnchor>
    <xdr:from>
      <xdr:col>11</xdr:col>
      <xdr:colOff>9525</xdr:colOff>
      <xdr:row>1</xdr:row>
      <xdr:rowOff>461645</xdr:rowOff>
    </xdr:from>
    <xdr:to>
      <xdr:col>11</xdr:col>
      <xdr:colOff>9525</xdr:colOff>
      <xdr:row>2</xdr:row>
      <xdr:rowOff>18415</xdr:rowOff>
    </xdr:to>
    <xdr:cxnSp>
      <xdr:nvCxnSpPr>
        <xdr:cNvPr id="5" name="直接连接符 4"/>
        <xdr:cNvCxnSpPr/>
      </xdr:nvCxnSpPr>
      <xdr:spPr>
        <a:xfrm flipH="1">
          <a:off x="8990965" y="1122045"/>
          <a:ext cx="0" cy="458470"/>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0</xdr:colOff>
      <xdr:row>1</xdr:row>
      <xdr:rowOff>457200</xdr:rowOff>
    </xdr:from>
    <xdr:to>
      <xdr:col>12</xdr:col>
      <xdr:colOff>8890</xdr:colOff>
      <xdr:row>1</xdr:row>
      <xdr:rowOff>461645</xdr:rowOff>
    </xdr:to>
    <xdr:cxnSp>
      <xdr:nvCxnSpPr>
        <xdr:cNvPr id="2" name="直接连接符 1"/>
        <xdr:cNvCxnSpPr/>
      </xdr:nvCxnSpPr>
      <xdr:spPr>
        <a:xfrm>
          <a:off x="12466955" y="1117600"/>
          <a:ext cx="1380490" cy="444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twoCellAnchor>
    <xdr:from>
      <xdr:col>11</xdr:col>
      <xdr:colOff>9525</xdr:colOff>
      <xdr:row>1</xdr:row>
      <xdr:rowOff>461645</xdr:rowOff>
    </xdr:from>
    <xdr:to>
      <xdr:col>11</xdr:col>
      <xdr:colOff>9525</xdr:colOff>
      <xdr:row>1</xdr:row>
      <xdr:rowOff>901700</xdr:rowOff>
    </xdr:to>
    <xdr:cxnSp>
      <xdr:nvCxnSpPr>
        <xdr:cNvPr id="3" name="直接连接符 2"/>
        <xdr:cNvCxnSpPr/>
      </xdr:nvCxnSpPr>
      <xdr:spPr>
        <a:xfrm flipH="1">
          <a:off x="13162280" y="1122045"/>
          <a:ext cx="0" cy="44005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0</xdr:colOff>
      <xdr:row>1</xdr:row>
      <xdr:rowOff>457200</xdr:rowOff>
    </xdr:from>
    <xdr:to>
      <xdr:col>12</xdr:col>
      <xdr:colOff>8890</xdr:colOff>
      <xdr:row>1</xdr:row>
      <xdr:rowOff>461645</xdr:rowOff>
    </xdr:to>
    <xdr:cxnSp>
      <xdr:nvCxnSpPr>
        <xdr:cNvPr id="2" name="直接连接符 1"/>
        <xdr:cNvCxnSpPr/>
      </xdr:nvCxnSpPr>
      <xdr:spPr>
        <a:xfrm>
          <a:off x="10796905" y="1117600"/>
          <a:ext cx="1380490" cy="444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twoCellAnchor>
    <xdr:from>
      <xdr:col>11</xdr:col>
      <xdr:colOff>9525</xdr:colOff>
      <xdr:row>1</xdr:row>
      <xdr:rowOff>461645</xdr:rowOff>
    </xdr:from>
    <xdr:to>
      <xdr:col>11</xdr:col>
      <xdr:colOff>9525</xdr:colOff>
      <xdr:row>1</xdr:row>
      <xdr:rowOff>901700</xdr:rowOff>
    </xdr:to>
    <xdr:cxnSp>
      <xdr:nvCxnSpPr>
        <xdr:cNvPr id="3" name="直接连接符 2"/>
        <xdr:cNvCxnSpPr/>
      </xdr:nvCxnSpPr>
      <xdr:spPr>
        <a:xfrm flipH="1">
          <a:off x="11492230" y="1122045"/>
          <a:ext cx="0" cy="44005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0</xdr:colOff>
      <xdr:row>1</xdr:row>
      <xdr:rowOff>457200</xdr:rowOff>
    </xdr:from>
    <xdr:to>
      <xdr:col>12</xdr:col>
      <xdr:colOff>8890</xdr:colOff>
      <xdr:row>1</xdr:row>
      <xdr:rowOff>461645</xdr:rowOff>
    </xdr:to>
    <xdr:cxnSp>
      <xdr:nvCxnSpPr>
        <xdr:cNvPr id="2" name="直接连接符 1"/>
        <xdr:cNvCxnSpPr/>
      </xdr:nvCxnSpPr>
      <xdr:spPr>
        <a:xfrm>
          <a:off x="9090025" y="1117600"/>
          <a:ext cx="1380490" cy="444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twoCellAnchor>
    <xdr:from>
      <xdr:col>11</xdr:col>
      <xdr:colOff>9525</xdr:colOff>
      <xdr:row>1</xdr:row>
      <xdr:rowOff>461645</xdr:rowOff>
    </xdr:from>
    <xdr:to>
      <xdr:col>11</xdr:col>
      <xdr:colOff>9525</xdr:colOff>
      <xdr:row>1</xdr:row>
      <xdr:rowOff>901700</xdr:rowOff>
    </xdr:to>
    <xdr:cxnSp>
      <xdr:nvCxnSpPr>
        <xdr:cNvPr id="3" name="直接连接符 2"/>
        <xdr:cNvCxnSpPr/>
      </xdr:nvCxnSpPr>
      <xdr:spPr>
        <a:xfrm flipH="1">
          <a:off x="9785350" y="1122045"/>
          <a:ext cx="0" cy="44005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twoCellAnchor>
    <xdr:from>
      <xdr:col>10</xdr:col>
      <xdr:colOff>0</xdr:colOff>
      <xdr:row>1</xdr:row>
      <xdr:rowOff>457200</xdr:rowOff>
    </xdr:from>
    <xdr:to>
      <xdr:col>12</xdr:col>
      <xdr:colOff>8890</xdr:colOff>
      <xdr:row>1</xdr:row>
      <xdr:rowOff>461645</xdr:rowOff>
    </xdr:to>
    <xdr:cxnSp>
      <xdr:nvCxnSpPr>
        <xdr:cNvPr id="4" name="直接连接符 3"/>
        <xdr:cNvCxnSpPr/>
      </xdr:nvCxnSpPr>
      <xdr:spPr>
        <a:xfrm>
          <a:off x="9090025" y="1117600"/>
          <a:ext cx="1380490" cy="444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twoCellAnchor>
    <xdr:from>
      <xdr:col>11</xdr:col>
      <xdr:colOff>9525</xdr:colOff>
      <xdr:row>1</xdr:row>
      <xdr:rowOff>461645</xdr:rowOff>
    </xdr:from>
    <xdr:to>
      <xdr:col>11</xdr:col>
      <xdr:colOff>9525</xdr:colOff>
      <xdr:row>1</xdr:row>
      <xdr:rowOff>901700</xdr:rowOff>
    </xdr:to>
    <xdr:cxnSp>
      <xdr:nvCxnSpPr>
        <xdr:cNvPr id="5" name="直接连接符 4"/>
        <xdr:cNvCxnSpPr/>
      </xdr:nvCxnSpPr>
      <xdr:spPr>
        <a:xfrm flipH="1">
          <a:off x="9785350" y="1122045"/>
          <a:ext cx="0" cy="44005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10</xdr:col>
      <xdr:colOff>0</xdr:colOff>
      <xdr:row>1</xdr:row>
      <xdr:rowOff>457200</xdr:rowOff>
    </xdr:from>
    <xdr:to>
      <xdr:col>12</xdr:col>
      <xdr:colOff>8890</xdr:colOff>
      <xdr:row>1</xdr:row>
      <xdr:rowOff>461645</xdr:rowOff>
    </xdr:to>
    <xdr:cxnSp>
      <xdr:nvCxnSpPr>
        <xdr:cNvPr id="3" name="直接连接符 2"/>
        <xdr:cNvCxnSpPr/>
      </xdr:nvCxnSpPr>
      <xdr:spPr>
        <a:xfrm>
          <a:off x="10126345" y="1117600"/>
          <a:ext cx="1380490" cy="444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twoCellAnchor>
    <xdr:from>
      <xdr:col>11</xdr:col>
      <xdr:colOff>9525</xdr:colOff>
      <xdr:row>1</xdr:row>
      <xdr:rowOff>461645</xdr:rowOff>
    </xdr:from>
    <xdr:to>
      <xdr:col>11</xdr:col>
      <xdr:colOff>9525</xdr:colOff>
      <xdr:row>1</xdr:row>
      <xdr:rowOff>901700</xdr:rowOff>
    </xdr:to>
    <xdr:cxnSp>
      <xdr:nvCxnSpPr>
        <xdr:cNvPr id="4" name="直接连接符 3"/>
        <xdr:cNvCxnSpPr/>
      </xdr:nvCxnSpPr>
      <xdr:spPr>
        <a:xfrm flipH="1">
          <a:off x="10821670" y="1122045"/>
          <a:ext cx="0" cy="44005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10</xdr:col>
      <xdr:colOff>0</xdr:colOff>
      <xdr:row>1</xdr:row>
      <xdr:rowOff>457200</xdr:rowOff>
    </xdr:from>
    <xdr:to>
      <xdr:col>12</xdr:col>
      <xdr:colOff>8890</xdr:colOff>
      <xdr:row>1</xdr:row>
      <xdr:rowOff>461645</xdr:rowOff>
    </xdr:to>
    <xdr:cxnSp>
      <xdr:nvCxnSpPr>
        <xdr:cNvPr id="2" name="直接连接符 1"/>
        <xdr:cNvCxnSpPr/>
      </xdr:nvCxnSpPr>
      <xdr:spPr>
        <a:xfrm>
          <a:off x="12111355" y="1117600"/>
          <a:ext cx="1380490" cy="444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twoCellAnchor>
    <xdr:from>
      <xdr:col>11</xdr:col>
      <xdr:colOff>9525</xdr:colOff>
      <xdr:row>1</xdr:row>
      <xdr:rowOff>461645</xdr:rowOff>
    </xdr:from>
    <xdr:to>
      <xdr:col>11</xdr:col>
      <xdr:colOff>9525</xdr:colOff>
      <xdr:row>1</xdr:row>
      <xdr:rowOff>901700</xdr:rowOff>
    </xdr:to>
    <xdr:cxnSp>
      <xdr:nvCxnSpPr>
        <xdr:cNvPr id="3" name="直接连接符 2"/>
        <xdr:cNvCxnSpPr/>
      </xdr:nvCxnSpPr>
      <xdr:spPr>
        <a:xfrm flipH="1">
          <a:off x="12806680" y="1122045"/>
          <a:ext cx="0" cy="44005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10</xdr:col>
      <xdr:colOff>0</xdr:colOff>
      <xdr:row>1</xdr:row>
      <xdr:rowOff>457200</xdr:rowOff>
    </xdr:from>
    <xdr:to>
      <xdr:col>12</xdr:col>
      <xdr:colOff>8890</xdr:colOff>
      <xdr:row>1</xdr:row>
      <xdr:rowOff>461645</xdr:rowOff>
    </xdr:to>
    <xdr:cxnSp>
      <xdr:nvCxnSpPr>
        <xdr:cNvPr id="2" name="直接连接符 1"/>
        <xdr:cNvCxnSpPr/>
      </xdr:nvCxnSpPr>
      <xdr:spPr>
        <a:xfrm>
          <a:off x="7839075" y="1117600"/>
          <a:ext cx="1380490" cy="444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twoCellAnchor>
    <xdr:from>
      <xdr:col>11</xdr:col>
      <xdr:colOff>9525</xdr:colOff>
      <xdr:row>1</xdr:row>
      <xdr:rowOff>461645</xdr:rowOff>
    </xdr:from>
    <xdr:to>
      <xdr:col>11</xdr:col>
      <xdr:colOff>9525</xdr:colOff>
      <xdr:row>1</xdr:row>
      <xdr:rowOff>901700</xdr:rowOff>
    </xdr:to>
    <xdr:cxnSp>
      <xdr:nvCxnSpPr>
        <xdr:cNvPr id="3" name="直接连接符 2"/>
        <xdr:cNvCxnSpPr/>
      </xdr:nvCxnSpPr>
      <xdr:spPr>
        <a:xfrm flipH="1">
          <a:off x="8534400" y="1122045"/>
          <a:ext cx="0" cy="440055"/>
        </a:xfrm>
        <a:prstGeom prst="line">
          <a:avLst/>
        </a:prstGeom>
        <a:ln>
          <a:solidFill>
            <a:sysClr val="windowText" lastClr="000000"/>
          </a:solidFill>
        </a:ln>
      </xdr:spPr>
      <xdr:style>
        <a:lnRef idx="2">
          <a:schemeClr val="accent1"/>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19"/>
  <sheetViews>
    <sheetView tabSelected="1" zoomScale="80" zoomScaleNormal="80" workbookViewId="0">
      <pane ySplit="2" topLeftCell="A3" activePane="bottomLeft" state="frozen"/>
      <selection/>
      <selection pane="bottomLeft" activeCell="AA2" sqref="AA$1:AA$1048576"/>
    </sheetView>
  </sheetViews>
  <sheetFormatPr defaultColWidth="9" defaultRowHeight="13.5"/>
  <cols>
    <col min="2" max="3" width="9" style="5"/>
    <col min="4" max="4" width="38.875" customWidth="1"/>
    <col min="5" max="5" width="10.9333333333333" customWidth="1"/>
    <col min="6" max="6" width="16" customWidth="1"/>
    <col min="7" max="7" width="17.375" customWidth="1"/>
    <col min="8" max="8" width="21.5" customWidth="1"/>
    <col min="10" max="10" width="15.4583333333333" customWidth="1"/>
    <col min="13" max="13" width="19.525" customWidth="1"/>
    <col min="14" max="14" width="11.5583333333333" customWidth="1"/>
    <col min="15" max="15" width="15.775" customWidth="1"/>
    <col min="17" max="17" width="17.3416666666667" style="6" customWidth="1"/>
    <col min="18" max="18" width="15.1583333333333" customWidth="1"/>
    <col min="19" max="19" width="13.7416666666667" customWidth="1"/>
    <col min="22" max="22" width="12.9666666666667" style="6" customWidth="1"/>
    <col min="23" max="23" width="15" customWidth="1"/>
    <col min="24" max="24" width="13.2833333333333" customWidth="1"/>
    <col min="27" max="27" width="13.4333333333333" style="6" customWidth="1"/>
    <col min="28" max="28" width="15.4583333333333" customWidth="1"/>
    <col min="29" max="29" width="15.625" customWidth="1"/>
    <col min="36" max="36" width="16.4083333333333" style="5" customWidth="1"/>
    <col min="40" max="40" width="14.525" customWidth="1"/>
  </cols>
  <sheetData>
    <row r="1" s="1" customFormat="1" ht="40" customHeight="1" spans="1:62">
      <c r="A1" s="7" t="s">
        <v>0</v>
      </c>
      <c r="B1" s="7"/>
      <c r="C1" s="7"/>
      <c r="D1" s="7"/>
      <c r="E1" s="7"/>
      <c r="F1" s="7"/>
      <c r="G1" s="7"/>
      <c r="H1" s="7"/>
      <c r="I1" s="7"/>
      <c r="J1" s="7"/>
      <c r="K1" s="7"/>
      <c r="L1" s="7"/>
      <c r="M1" s="7"/>
      <c r="N1" s="8" t="s">
        <v>1</v>
      </c>
      <c r="O1" s="9"/>
      <c r="P1" s="8" t="s">
        <v>2</v>
      </c>
      <c r="Q1" s="10"/>
      <c r="R1" s="11"/>
      <c r="S1" s="11"/>
      <c r="T1" s="9"/>
      <c r="U1" s="12" t="s">
        <v>3</v>
      </c>
      <c r="V1" s="13"/>
      <c r="W1" s="14"/>
      <c r="X1" s="14"/>
      <c r="Y1" s="15"/>
      <c r="Z1" s="109" t="s">
        <v>4</v>
      </c>
      <c r="AA1" s="17"/>
      <c r="AB1" s="18"/>
      <c r="AC1" s="18"/>
      <c r="AD1" s="18"/>
      <c r="AE1" s="7"/>
      <c r="AF1" s="7"/>
      <c r="AG1" s="7"/>
      <c r="AH1" s="7"/>
      <c r="AI1" s="7"/>
      <c r="AJ1" s="7"/>
      <c r="AK1" s="7"/>
      <c r="AL1" s="7"/>
      <c r="AM1" s="7"/>
      <c r="AN1" s="7"/>
      <c r="AO1" s="7"/>
      <c r="AP1" s="7"/>
      <c r="AQ1" s="7"/>
      <c r="AR1" s="8"/>
      <c r="AS1" s="20"/>
      <c r="AT1" s="20"/>
      <c r="AU1" s="7"/>
      <c r="AV1" s="7"/>
      <c r="AW1" s="7"/>
      <c r="AX1" s="7"/>
    </row>
    <row r="2" s="2" customFormat="1" ht="62" customHeight="1" outlineLevel="1" spans="1:62">
      <c r="A2" s="21" t="s">
        <v>5</v>
      </c>
      <c r="B2" s="22" t="s">
        <v>6</v>
      </c>
      <c r="C2" s="22" t="s">
        <v>7</v>
      </c>
      <c r="D2" s="23" t="s">
        <v>8</v>
      </c>
      <c r="E2" s="22" t="s">
        <v>9</v>
      </c>
      <c r="F2" s="22" t="s">
        <v>10</v>
      </c>
      <c r="G2" s="22" t="s">
        <v>11</v>
      </c>
      <c r="H2" s="24" t="s">
        <v>12</v>
      </c>
      <c r="I2" s="23" t="s">
        <v>13</v>
      </c>
      <c r="J2" s="25" t="s">
        <v>14</v>
      </c>
      <c r="K2" s="173" t="s">
        <v>15</v>
      </c>
      <c r="L2" s="173"/>
      <c r="M2" s="28" t="s">
        <v>16</v>
      </c>
      <c r="N2" s="29" t="s">
        <v>17</v>
      </c>
      <c r="O2" s="29" t="s">
        <v>18</v>
      </c>
      <c r="P2" s="29" t="s">
        <v>19</v>
      </c>
      <c r="Q2" s="30" t="s">
        <v>20</v>
      </c>
      <c r="R2" s="31" t="s">
        <v>21</v>
      </c>
      <c r="S2" s="32" t="s">
        <v>22</v>
      </c>
      <c r="T2" s="33" t="s">
        <v>23</v>
      </c>
      <c r="U2" s="22" t="s">
        <v>19</v>
      </c>
      <c r="V2" s="34" t="s">
        <v>24</v>
      </c>
      <c r="W2" s="31" t="s">
        <v>21</v>
      </c>
      <c r="X2" s="32" t="s">
        <v>22</v>
      </c>
      <c r="Y2" s="35" t="s">
        <v>25</v>
      </c>
      <c r="Z2" s="110" t="s">
        <v>19</v>
      </c>
      <c r="AA2" s="37" t="s">
        <v>26</v>
      </c>
      <c r="AB2" s="38" t="s">
        <v>27</v>
      </c>
      <c r="AC2" s="32" t="s">
        <v>28</v>
      </c>
      <c r="AD2" s="39" t="s">
        <v>29</v>
      </c>
      <c r="AE2" s="22" t="s">
        <v>30</v>
      </c>
      <c r="AF2" s="22" t="s">
        <v>31</v>
      </c>
      <c r="AG2" s="40" t="s">
        <v>32</v>
      </c>
      <c r="AH2" s="40" t="s">
        <v>33</v>
      </c>
      <c r="AI2" s="41" t="s">
        <v>34</v>
      </c>
      <c r="AJ2" s="73" t="s">
        <v>35</v>
      </c>
      <c r="AK2" s="21" t="s">
        <v>36</v>
      </c>
      <c r="AL2" s="32" t="s">
        <v>37</v>
      </c>
      <c r="AM2" s="32" t="s">
        <v>38</v>
      </c>
      <c r="AN2" s="32" t="s">
        <v>39</v>
      </c>
      <c r="AO2" s="32" t="s">
        <v>40</v>
      </c>
      <c r="AP2" s="22" t="s">
        <v>41</v>
      </c>
      <c r="AQ2" s="22" t="s">
        <v>42</v>
      </c>
      <c r="AR2" s="42"/>
      <c r="AS2" s="38" t="s">
        <v>43</v>
      </c>
      <c r="AT2" s="32" t="s">
        <v>44</v>
      </c>
      <c r="AU2" s="32" t="s">
        <v>45</v>
      </c>
      <c r="AV2" s="32" t="s">
        <v>46</v>
      </c>
      <c r="AW2" s="32" t="s">
        <v>47</v>
      </c>
      <c r="AX2" s="32" t="s">
        <v>48</v>
      </c>
      <c r="AY2" s="43"/>
      <c r="AZ2" s="44"/>
      <c r="BA2" s="44"/>
      <c r="BB2" s="44"/>
      <c r="BC2" s="44"/>
      <c r="BD2" s="44"/>
      <c r="BE2" s="44"/>
      <c r="BF2" s="45"/>
      <c r="BG2" s="111"/>
      <c r="BH2" s="112"/>
      <c r="BI2" s="112"/>
      <c r="BJ2" s="112"/>
    </row>
    <row r="3" s="172" customFormat="1" ht="20" customHeight="1" spans="1:62">
      <c r="A3" s="74">
        <v>1</v>
      </c>
      <c r="B3" s="74" t="s">
        <v>49</v>
      </c>
      <c r="C3" s="74" t="s">
        <v>50</v>
      </c>
      <c r="D3" s="74" t="s">
        <v>51</v>
      </c>
      <c r="E3" s="77"/>
      <c r="F3" s="185" t="s">
        <v>52</v>
      </c>
      <c r="G3" s="74"/>
      <c r="H3" s="74" t="s">
        <v>53</v>
      </c>
      <c r="I3" s="74" t="s">
        <v>54</v>
      </c>
      <c r="J3" s="82">
        <v>3.8</v>
      </c>
      <c r="K3" s="74">
        <v>1</v>
      </c>
      <c r="L3" s="74">
        <v>0</v>
      </c>
      <c r="M3" s="78">
        <f t="shared" ref="M3:M19" si="0">J3*K3/(K3+L3)</f>
        <v>3.8</v>
      </c>
      <c r="N3" s="114">
        <v>0.02</v>
      </c>
      <c r="O3" s="113">
        <v>0.03</v>
      </c>
      <c r="P3" s="174">
        <v>0.265</v>
      </c>
      <c r="Q3" s="81">
        <f t="shared" ref="Q3:Q19" si="1">M3*(1+N3+O3+P3)</f>
        <v>4.997</v>
      </c>
      <c r="R3" s="82"/>
      <c r="S3" s="175"/>
      <c r="T3" s="83">
        <f t="shared" ref="T3:T19" si="2">Q3-M3</f>
        <v>1.197</v>
      </c>
      <c r="U3" s="94"/>
      <c r="V3" s="95"/>
      <c r="Y3" s="96"/>
      <c r="Z3" s="94">
        <v>0.6</v>
      </c>
      <c r="AA3" s="95">
        <f t="shared" ref="AA3:AA19" si="3">Q3*(1+Z3)</f>
        <v>7.9952</v>
      </c>
      <c r="AB3" s="176"/>
      <c r="AD3" s="96">
        <f t="shared" ref="AD3:AD19" si="4">AA3-M3</f>
        <v>4.1952</v>
      </c>
      <c r="AE3" s="74" t="s">
        <v>55</v>
      </c>
      <c r="AF3" s="74"/>
      <c r="AG3" s="74"/>
      <c r="AH3" s="88">
        <v>0.13</v>
      </c>
      <c r="AI3" s="74" t="s">
        <v>56</v>
      </c>
      <c r="AJ3" s="87" t="s">
        <v>57</v>
      </c>
      <c r="AK3" s="74"/>
      <c r="AL3" s="177"/>
      <c r="AM3" s="177"/>
      <c r="AN3" s="177"/>
      <c r="AO3" s="177"/>
      <c r="AP3" s="177"/>
      <c r="AQ3" s="177"/>
    </row>
    <row r="4" s="70" customFormat="1" ht="18" customHeight="1" spans="1:62">
      <c r="A4" s="74">
        <v>2</v>
      </c>
      <c r="B4" s="74" t="s">
        <v>49</v>
      </c>
      <c r="C4" s="74" t="s">
        <v>50</v>
      </c>
      <c r="D4" s="74" t="s">
        <v>58</v>
      </c>
      <c r="E4" s="77"/>
      <c r="F4" s="185" t="s">
        <v>59</v>
      </c>
      <c r="G4" s="185" t="s">
        <v>60</v>
      </c>
      <c r="H4" s="74" t="s">
        <v>61</v>
      </c>
      <c r="I4" s="74" t="s">
        <v>62</v>
      </c>
      <c r="J4" s="74">
        <v>0.42</v>
      </c>
      <c r="K4" s="74">
        <v>1</v>
      </c>
      <c r="L4" s="74">
        <v>0</v>
      </c>
      <c r="M4" s="78">
        <f t="shared" si="0"/>
        <v>0.42</v>
      </c>
      <c r="N4" s="114">
        <v>0.02</v>
      </c>
      <c r="O4" s="113">
        <v>0.03</v>
      </c>
      <c r="P4" s="80">
        <v>0.01</v>
      </c>
      <c r="Q4" s="81">
        <f t="shared" si="1"/>
        <v>0.4452</v>
      </c>
      <c r="R4" s="132"/>
      <c r="S4" s="82"/>
      <c r="T4" s="83">
        <f t="shared" si="2"/>
        <v>0.0252</v>
      </c>
      <c r="U4" s="94">
        <v>0.05</v>
      </c>
      <c r="V4" s="95">
        <f t="shared" ref="V4:V19" si="5">Q4*(1+U4)</f>
        <v>0.46746</v>
      </c>
      <c r="Y4" s="96">
        <f t="shared" ref="Y4:Y19" si="6">V4-M4</f>
        <v>0.04746</v>
      </c>
      <c r="Z4" s="94">
        <v>0.25</v>
      </c>
      <c r="AA4" s="95">
        <f t="shared" si="3"/>
        <v>0.5565</v>
      </c>
      <c r="AB4" s="70">
        <v>1</v>
      </c>
      <c r="AD4" s="96">
        <f t="shared" si="4"/>
        <v>0.1365</v>
      </c>
      <c r="AE4" s="74" t="s">
        <v>63</v>
      </c>
      <c r="AF4" s="87" t="s">
        <v>64</v>
      </c>
      <c r="AG4" s="74" t="s">
        <v>65</v>
      </c>
      <c r="AH4" s="88">
        <v>0.13</v>
      </c>
      <c r="AI4" s="74" t="s">
        <v>56</v>
      </c>
      <c r="AJ4" s="87" t="s">
        <v>57</v>
      </c>
      <c r="AK4" s="74"/>
      <c r="AL4" s="74"/>
      <c r="AM4" s="74">
        <v>1</v>
      </c>
      <c r="AN4" s="74"/>
      <c r="AO4" s="74" t="s">
        <v>66</v>
      </c>
      <c r="AP4" s="87" t="s">
        <v>67</v>
      </c>
      <c r="AQ4" s="74"/>
    </row>
    <row r="5" s="70" customFormat="1" ht="20" customHeight="1" spans="1:62">
      <c r="A5" s="74">
        <v>3</v>
      </c>
      <c r="B5" s="74" t="s">
        <v>49</v>
      </c>
      <c r="C5" s="74" t="s">
        <v>50</v>
      </c>
      <c r="D5" s="74" t="s">
        <v>68</v>
      </c>
      <c r="E5" s="74"/>
      <c r="F5" s="185" t="s">
        <v>60</v>
      </c>
      <c r="G5" s="185" t="s">
        <v>60</v>
      </c>
      <c r="H5" s="74" t="s">
        <v>69</v>
      </c>
      <c r="I5" s="74" t="s">
        <v>70</v>
      </c>
      <c r="J5" s="74">
        <v>10</v>
      </c>
      <c r="K5" s="74">
        <v>1</v>
      </c>
      <c r="L5" s="74">
        <v>0</v>
      </c>
      <c r="M5" s="78">
        <f t="shared" si="0"/>
        <v>10</v>
      </c>
      <c r="N5" s="114">
        <v>0.02</v>
      </c>
      <c r="O5" s="113">
        <v>0.03</v>
      </c>
      <c r="P5" s="80">
        <v>0.01</v>
      </c>
      <c r="Q5" s="81">
        <f t="shared" si="1"/>
        <v>10.6</v>
      </c>
      <c r="R5" s="132"/>
      <c r="S5" s="82"/>
      <c r="T5" s="83">
        <f t="shared" si="2"/>
        <v>0.600000000000001</v>
      </c>
      <c r="U5" s="94">
        <v>0.05</v>
      </c>
      <c r="V5" s="95">
        <f t="shared" si="5"/>
        <v>11.13</v>
      </c>
      <c r="Y5" s="96">
        <f t="shared" si="6"/>
        <v>1.13</v>
      </c>
      <c r="Z5" s="94">
        <v>0.25</v>
      </c>
      <c r="AA5" s="95">
        <f t="shared" si="3"/>
        <v>13.25</v>
      </c>
      <c r="AB5" s="100" t="s">
        <v>71</v>
      </c>
      <c r="AD5" s="96">
        <f t="shared" si="4"/>
        <v>3.25</v>
      </c>
      <c r="AE5" s="74" t="s">
        <v>63</v>
      </c>
      <c r="AF5" s="87" t="s">
        <v>64</v>
      </c>
      <c r="AG5" s="74" t="s">
        <v>65</v>
      </c>
      <c r="AH5" s="88">
        <v>0.13</v>
      </c>
      <c r="AI5" s="74" t="s">
        <v>56</v>
      </c>
      <c r="AJ5" s="87" t="s">
        <v>57</v>
      </c>
      <c r="AK5" s="74"/>
      <c r="AL5" s="74"/>
      <c r="AM5" s="74">
        <v>24</v>
      </c>
      <c r="AN5" s="74" t="s">
        <v>72</v>
      </c>
      <c r="AO5" s="74" t="s">
        <v>73</v>
      </c>
      <c r="AP5" s="87" t="s">
        <v>67</v>
      </c>
      <c r="AQ5" s="74"/>
    </row>
    <row r="6" s="70" customFormat="1" ht="20" customHeight="1" spans="1:62">
      <c r="A6" s="74">
        <v>4</v>
      </c>
      <c r="B6" s="74" t="s">
        <v>74</v>
      </c>
      <c r="C6" s="74" t="s">
        <v>75</v>
      </c>
      <c r="D6" s="87" t="s">
        <v>76</v>
      </c>
      <c r="E6" s="77"/>
      <c r="F6" s="185" t="s">
        <v>77</v>
      </c>
      <c r="G6" s="185" t="s">
        <v>78</v>
      </c>
      <c r="H6" s="87" t="s">
        <v>79</v>
      </c>
      <c r="I6" s="74" t="s">
        <v>62</v>
      </c>
      <c r="J6" s="74">
        <v>3</v>
      </c>
      <c r="K6" s="74">
        <v>1</v>
      </c>
      <c r="L6" s="74">
        <v>0</v>
      </c>
      <c r="M6" s="78">
        <f t="shared" si="0"/>
        <v>3</v>
      </c>
      <c r="N6" s="114">
        <v>0.02</v>
      </c>
      <c r="O6" s="113">
        <v>0.03</v>
      </c>
      <c r="P6" s="80">
        <v>0.01</v>
      </c>
      <c r="Q6" s="81">
        <f t="shared" si="1"/>
        <v>3.18</v>
      </c>
      <c r="R6" s="132"/>
      <c r="S6" s="82"/>
      <c r="T6" s="83">
        <f t="shared" si="2"/>
        <v>0.18</v>
      </c>
      <c r="U6" s="94">
        <v>0.05</v>
      </c>
      <c r="V6" s="95">
        <f t="shared" si="5"/>
        <v>3.339</v>
      </c>
      <c r="Y6" s="96">
        <f t="shared" si="6"/>
        <v>0.339</v>
      </c>
      <c r="Z6" s="94">
        <v>0.38</v>
      </c>
      <c r="AA6" s="95">
        <f t="shared" si="3"/>
        <v>4.3884</v>
      </c>
      <c r="AB6" s="70">
        <v>4.5</v>
      </c>
      <c r="AD6" s="96">
        <f t="shared" si="4"/>
        <v>1.3884</v>
      </c>
      <c r="AE6" s="74" t="s">
        <v>80</v>
      </c>
      <c r="AF6" s="74"/>
      <c r="AG6" s="74" t="s">
        <v>65</v>
      </c>
      <c r="AH6" s="88">
        <v>0.13</v>
      </c>
      <c r="AI6" s="74" t="s">
        <v>81</v>
      </c>
      <c r="AJ6" s="87" t="s">
        <v>57</v>
      </c>
      <c r="AK6" s="74"/>
      <c r="AL6" s="74"/>
      <c r="AM6" s="74">
        <v>1</v>
      </c>
      <c r="AN6" s="74"/>
      <c r="AO6" s="74" t="s">
        <v>82</v>
      </c>
      <c r="AP6" s="178" t="s">
        <v>83</v>
      </c>
      <c r="AQ6" s="74"/>
    </row>
    <row r="7" s="70" customFormat="1" ht="20" customHeight="1" spans="1:62">
      <c r="A7" s="74">
        <v>5</v>
      </c>
      <c r="B7" s="74" t="s">
        <v>74</v>
      </c>
      <c r="C7" s="74" t="s">
        <v>75</v>
      </c>
      <c r="D7" s="87" t="s">
        <v>84</v>
      </c>
      <c r="E7" s="74"/>
      <c r="F7" s="185" t="s">
        <v>78</v>
      </c>
      <c r="G7" s="185" t="s">
        <v>78</v>
      </c>
      <c r="H7" s="87" t="s">
        <v>85</v>
      </c>
      <c r="I7" s="74" t="s">
        <v>70</v>
      </c>
      <c r="J7" s="74">
        <v>45</v>
      </c>
      <c r="K7" s="74">
        <v>1</v>
      </c>
      <c r="L7" s="74">
        <v>0</v>
      </c>
      <c r="M7" s="78">
        <f t="shared" si="0"/>
        <v>45</v>
      </c>
      <c r="N7" s="114">
        <v>0.02</v>
      </c>
      <c r="O7" s="113">
        <v>0.03</v>
      </c>
      <c r="P7" s="80">
        <v>0.01</v>
      </c>
      <c r="Q7" s="81">
        <f t="shared" si="1"/>
        <v>47.7</v>
      </c>
      <c r="R7" s="132"/>
      <c r="S7" s="82"/>
      <c r="T7" s="83">
        <f t="shared" si="2"/>
        <v>2.7</v>
      </c>
      <c r="U7" s="94">
        <v>0.05</v>
      </c>
      <c r="V7" s="95">
        <f t="shared" si="5"/>
        <v>50.085</v>
      </c>
      <c r="Y7" s="96">
        <f t="shared" si="6"/>
        <v>5.08500000000001</v>
      </c>
      <c r="Z7" s="94">
        <v>0.38</v>
      </c>
      <c r="AA7" s="95">
        <f t="shared" si="3"/>
        <v>65.826</v>
      </c>
      <c r="AB7" s="70">
        <v>68</v>
      </c>
      <c r="AD7" s="96">
        <f t="shared" si="4"/>
        <v>20.826</v>
      </c>
      <c r="AE7" s="74" t="s">
        <v>80</v>
      </c>
      <c r="AF7" s="74"/>
      <c r="AG7" s="74" t="s">
        <v>65</v>
      </c>
      <c r="AH7" s="88">
        <v>0.13</v>
      </c>
      <c r="AI7" s="74" t="s">
        <v>81</v>
      </c>
      <c r="AJ7" s="87" t="s">
        <v>57</v>
      </c>
      <c r="AK7" s="74"/>
      <c r="AL7" s="74"/>
      <c r="AM7" s="74">
        <v>15</v>
      </c>
      <c r="AN7" s="74" t="s">
        <v>86</v>
      </c>
      <c r="AO7" s="74" t="s">
        <v>87</v>
      </c>
      <c r="AP7" s="178" t="s">
        <v>83</v>
      </c>
      <c r="AQ7" s="74"/>
    </row>
    <row r="8" s="70" customFormat="1" ht="20" customHeight="1" spans="1:62">
      <c r="A8" s="74">
        <v>6</v>
      </c>
      <c r="B8" s="74" t="s">
        <v>74</v>
      </c>
      <c r="C8" s="74" t="s">
        <v>75</v>
      </c>
      <c r="D8" s="87" t="s">
        <v>88</v>
      </c>
      <c r="E8" s="77"/>
      <c r="F8" s="185" t="s">
        <v>89</v>
      </c>
      <c r="G8" s="185" t="s">
        <v>90</v>
      </c>
      <c r="H8" s="87" t="s">
        <v>79</v>
      </c>
      <c r="I8" s="74" t="s">
        <v>62</v>
      </c>
      <c r="J8" s="74">
        <v>3</v>
      </c>
      <c r="K8" s="74">
        <v>1</v>
      </c>
      <c r="L8" s="74">
        <v>0</v>
      </c>
      <c r="M8" s="78">
        <f t="shared" si="0"/>
        <v>3</v>
      </c>
      <c r="N8" s="114">
        <v>0.02</v>
      </c>
      <c r="O8" s="113">
        <v>0.03</v>
      </c>
      <c r="P8" s="80">
        <v>0.01</v>
      </c>
      <c r="Q8" s="81">
        <f t="shared" si="1"/>
        <v>3.18</v>
      </c>
      <c r="R8" s="132"/>
      <c r="S8" s="82"/>
      <c r="T8" s="83">
        <f t="shared" si="2"/>
        <v>0.18</v>
      </c>
      <c r="U8" s="94">
        <v>0.05</v>
      </c>
      <c r="V8" s="95">
        <f t="shared" si="5"/>
        <v>3.339</v>
      </c>
      <c r="W8" s="179"/>
      <c r="X8" s="179"/>
      <c r="Y8" s="96">
        <f t="shared" si="6"/>
        <v>0.339</v>
      </c>
      <c r="Z8" s="94">
        <v>0.38</v>
      </c>
      <c r="AA8" s="95">
        <f t="shared" si="3"/>
        <v>4.3884</v>
      </c>
      <c r="AB8" s="70">
        <v>4.5</v>
      </c>
      <c r="AD8" s="96">
        <f t="shared" si="4"/>
        <v>1.3884</v>
      </c>
      <c r="AE8" s="74" t="s">
        <v>80</v>
      </c>
      <c r="AF8" s="74"/>
      <c r="AG8" s="74" t="s">
        <v>65</v>
      </c>
      <c r="AH8" s="88">
        <v>0.13</v>
      </c>
      <c r="AI8" s="74" t="s">
        <v>81</v>
      </c>
      <c r="AJ8" s="87" t="s">
        <v>57</v>
      </c>
      <c r="AK8" s="74"/>
      <c r="AL8" s="74"/>
      <c r="AM8" s="74">
        <v>1</v>
      </c>
      <c r="AN8" s="74"/>
      <c r="AO8" s="74" t="s">
        <v>82</v>
      </c>
      <c r="AP8" s="178" t="s">
        <v>91</v>
      </c>
      <c r="AQ8" s="74"/>
    </row>
    <row r="9" s="70" customFormat="1" ht="20" customHeight="1" spans="1:62">
      <c r="A9" s="74">
        <v>7</v>
      </c>
      <c r="B9" s="74" t="s">
        <v>74</v>
      </c>
      <c r="C9" s="74" t="s">
        <v>75</v>
      </c>
      <c r="D9" s="87" t="s">
        <v>92</v>
      </c>
      <c r="E9" s="74"/>
      <c r="F9" s="185" t="s">
        <v>90</v>
      </c>
      <c r="G9" s="185" t="s">
        <v>90</v>
      </c>
      <c r="H9" s="87" t="s">
        <v>85</v>
      </c>
      <c r="I9" s="74" t="s">
        <v>70</v>
      </c>
      <c r="J9" s="180">
        <v>45</v>
      </c>
      <c r="K9" s="180">
        <v>1</v>
      </c>
      <c r="L9" s="180">
        <v>0</v>
      </c>
      <c r="M9" s="78">
        <f t="shared" si="0"/>
        <v>45</v>
      </c>
      <c r="N9" s="114">
        <v>0.02</v>
      </c>
      <c r="O9" s="113">
        <v>0.03</v>
      </c>
      <c r="P9" s="80">
        <v>0.01</v>
      </c>
      <c r="Q9" s="81">
        <f t="shared" si="1"/>
        <v>47.7</v>
      </c>
      <c r="R9" s="181"/>
      <c r="S9" s="182"/>
      <c r="T9" s="83">
        <f t="shared" si="2"/>
        <v>2.7</v>
      </c>
      <c r="U9" s="94">
        <v>0.05</v>
      </c>
      <c r="V9" s="95">
        <f t="shared" si="5"/>
        <v>50.085</v>
      </c>
      <c r="W9" s="179"/>
      <c r="X9" s="179"/>
      <c r="Y9" s="96">
        <f t="shared" si="6"/>
        <v>5.08500000000001</v>
      </c>
      <c r="Z9" s="94">
        <v>0.38</v>
      </c>
      <c r="AA9" s="95">
        <f t="shared" si="3"/>
        <v>65.826</v>
      </c>
      <c r="AB9" s="70">
        <v>68</v>
      </c>
      <c r="AD9" s="96">
        <f t="shared" si="4"/>
        <v>20.826</v>
      </c>
      <c r="AE9" s="74" t="s">
        <v>80</v>
      </c>
      <c r="AF9" s="74"/>
      <c r="AG9" s="74" t="s">
        <v>65</v>
      </c>
      <c r="AH9" s="88">
        <v>0.13</v>
      </c>
      <c r="AI9" s="74" t="s">
        <v>81</v>
      </c>
      <c r="AJ9" s="87" t="s">
        <v>57</v>
      </c>
      <c r="AK9" s="74"/>
      <c r="AL9" s="74"/>
      <c r="AM9" s="74">
        <v>15</v>
      </c>
      <c r="AN9" s="74" t="s">
        <v>86</v>
      </c>
      <c r="AO9" s="74" t="s">
        <v>87</v>
      </c>
      <c r="AP9" s="178" t="s">
        <v>91</v>
      </c>
      <c r="AQ9" s="74"/>
    </row>
    <row r="10" s="4" customFormat="1" ht="20" customHeight="1" spans="1:62">
      <c r="A10" s="74">
        <v>8</v>
      </c>
      <c r="B10" s="76" t="s">
        <v>74</v>
      </c>
      <c r="C10" s="74" t="s">
        <v>93</v>
      </c>
      <c r="D10" s="74" t="s">
        <v>94</v>
      </c>
      <c r="E10" s="77"/>
      <c r="F10" s="74"/>
      <c r="G10" s="74"/>
      <c r="H10" s="74" t="s">
        <v>95</v>
      </c>
      <c r="I10" s="74" t="s">
        <v>62</v>
      </c>
      <c r="J10" s="180">
        <v>3.9</v>
      </c>
      <c r="K10" s="180">
        <v>1</v>
      </c>
      <c r="L10" s="180">
        <v>0</v>
      </c>
      <c r="M10" s="78">
        <f t="shared" si="0"/>
        <v>3.9</v>
      </c>
      <c r="N10" s="114">
        <v>0.02</v>
      </c>
      <c r="O10" s="113">
        <v>0.03</v>
      </c>
      <c r="P10" s="80">
        <v>0.01</v>
      </c>
      <c r="Q10" s="81">
        <f t="shared" si="1"/>
        <v>4.134</v>
      </c>
      <c r="R10" s="180"/>
      <c r="S10" s="180"/>
      <c r="T10" s="83">
        <f t="shared" si="2"/>
        <v>0.234</v>
      </c>
      <c r="U10" s="94">
        <v>0.05</v>
      </c>
      <c r="V10" s="95">
        <f t="shared" si="5"/>
        <v>4.3407</v>
      </c>
      <c r="W10" s="179"/>
      <c r="X10" s="179"/>
      <c r="Y10" s="138">
        <f t="shared" si="6"/>
        <v>0.440700000000001</v>
      </c>
      <c r="Z10" s="138">
        <v>0.01</v>
      </c>
      <c r="AA10" s="106">
        <f t="shared" si="3"/>
        <v>4.17534</v>
      </c>
      <c r="AB10" s="129">
        <v>4</v>
      </c>
      <c r="AD10" s="96">
        <f t="shared" si="4"/>
        <v>0.27534</v>
      </c>
      <c r="AE10" s="74" t="s">
        <v>63</v>
      </c>
      <c r="AF10" s="74"/>
      <c r="AG10" s="87" t="s">
        <v>96</v>
      </c>
      <c r="AH10" s="88">
        <v>0.13</v>
      </c>
      <c r="AI10" s="74"/>
      <c r="AJ10" s="87" t="s">
        <v>97</v>
      </c>
      <c r="AK10" s="74" t="s">
        <v>98</v>
      </c>
      <c r="AL10" s="74"/>
      <c r="AM10" s="74">
        <v>1</v>
      </c>
      <c r="AN10" s="74"/>
      <c r="AO10" s="74"/>
      <c r="AP10" s="87" t="s">
        <v>99</v>
      </c>
      <c r="AQ10" s="74"/>
    </row>
    <row r="11" s="4" customFormat="1" ht="20" customHeight="1" spans="1:62">
      <c r="A11" s="74">
        <v>9</v>
      </c>
      <c r="B11" s="76" t="s">
        <v>74</v>
      </c>
      <c r="C11" s="74" t="s">
        <v>93</v>
      </c>
      <c r="D11" s="76" t="s">
        <v>94</v>
      </c>
      <c r="E11" s="77"/>
      <c r="F11" s="74"/>
      <c r="G11" s="74"/>
      <c r="H11" s="74" t="s">
        <v>100</v>
      </c>
      <c r="I11" s="76" t="s">
        <v>101</v>
      </c>
      <c r="J11" s="183">
        <v>78</v>
      </c>
      <c r="K11" s="180">
        <v>1</v>
      </c>
      <c r="L11" s="180">
        <v>0</v>
      </c>
      <c r="M11" s="78">
        <f t="shared" si="0"/>
        <v>78</v>
      </c>
      <c r="N11" s="114">
        <v>0.02</v>
      </c>
      <c r="O11" s="113">
        <v>0.03</v>
      </c>
      <c r="P11" s="80">
        <v>0.01</v>
      </c>
      <c r="Q11" s="81">
        <f t="shared" si="1"/>
        <v>82.68</v>
      </c>
      <c r="R11" s="181"/>
      <c r="S11" s="182"/>
      <c r="T11" s="83">
        <f t="shared" si="2"/>
        <v>4.68000000000001</v>
      </c>
      <c r="U11" s="94">
        <v>0.05</v>
      </c>
      <c r="V11" s="95">
        <f t="shared" si="5"/>
        <v>86.814</v>
      </c>
      <c r="W11" s="179"/>
      <c r="X11" s="179"/>
      <c r="Y11" s="138">
        <f t="shared" si="6"/>
        <v>8.81400000000001</v>
      </c>
      <c r="Z11" s="138">
        <v>0.01</v>
      </c>
      <c r="AA11" s="106">
        <f t="shared" si="3"/>
        <v>83.5068</v>
      </c>
      <c r="AB11" s="184">
        <v>80</v>
      </c>
      <c r="AD11" s="96">
        <f t="shared" si="4"/>
        <v>5.50680000000001</v>
      </c>
      <c r="AE11" s="87" t="s">
        <v>63</v>
      </c>
      <c r="AF11" s="74"/>
      <c r="AG11" s="87" t="s">
        <v>96</v>
      </c>
      <c r="AH11" s="88">
        <v>0.13</v>
      </c>
      <c r="AI11" s="74"/>
      <c r="AJ11" s="87" t="s">
        <v>97</v>
      </c>
      <c r="AK11" s="74" t="s">
        <v>98</v>
      </c>
      <c r="AL11" s="74"/>
      <c r="AM11" s="76">
        <v>1</v>
      </c>
      <c r="AN11" s="74"/>
      <c r="AO11" s="74"/>
      <c r="AP11" s="87" t="s">
        <v>99</v>
      </c>
      <c r="AQ11" s="74"/>
    </row>
    <row r="12" s="4" customFormat="1" ht="20" customHeight="1" spans="1:62">
      <c r="A12" s="74">
        <v>10</v>
      </c>
      <c r="B12" s="76" t="s">
        <v>74</v>
      </c>
      <c r="C12" s="74" t="s">
        <v>93</v>
      </c>
      <c r="D12" s="76" t="s">
        <v>102</v>
      </c>
      <c r="E12" s="77"/>
      <c r="F12" s="74"/>
      <c r="G12" s="74"/>
      <c r="H12" s="74" t="s">
        <v>103</v>
      </c>
      <c r="I12" s="74" t="s">
        <v>62</v>
      </c>
      <c r="J12" s="183">
        <v>3.15</v>
      </c>
      <c r="K12" s="180">
        <v>1</v>
      </c>
      <c r="L12" s="180">
        <v>0</v>
      </c>
      <c r="M12" s="78">
        <f t="shared" si="0"/>
        <v>3.15</v>
      </c>
      <c r="N12" s="114">
        <v>0.02</v>
      </c>
      <c r="O12" s="113">
        <v>0.03</v>
      </c>
      <c r="P12" s="80">
        <v>0.01</v>
      </c>
      <c r="Q12" s="81">
        <f t="shared" si="1"/>
        <v>3.339</v>
      </c>
      <c r="R12" s="181"/>
      <c r="S12" s="182"/>
      <c r="T12" s="83">
        <f t="shared" si="2"/>
        <v>0.189</v>
      </c>
      <c r="U12" s="94">
        <v>0.05</v>
      </c>
      <c r="V12" s="95">
        <f t="shared" si="5"/>
        <v>3.50595</v>
      </c>
      <c r="W12" s="179"/>
      <c r="X12" s="179"/>
      <c r="Y12" s="138">
        <f t="shared" si="6"/>
        <v>0.35595</v>
      </c>
      <c r="Z12" s="138">
        <v>0.01</v>
      </c>
      <c r="AA12" s="106">
        <f t="shared" si="3"/>
        <v>3.37239</v>
      </c>
      <c r="AB12" s="184">
        <v>3.25</v>
      </c>
      <c r="AD12" s="96">
        <f t="shared" si="4"/>
        <v>0.22239</v>
      </c>
      <c r="AE12" s="87" t="s">
        <v>63</v>
      </c>
      <c r="AF12" s="74"/>
      <c r="AG12" s="87" t="s">
        <v>96</v>
      </c>
      <c r="AH12" s="88">
        <v>0.13</v>
      </c>
      <c r="AI12" s="74"/>
      <c r="AJ12" s="87" t="s">
        <v>97</v>
      </c>
      <c r="AK12" s="74" t="s">
        <v>98</v>
      </c>
      <c r="AL12" s="74"/>
      <c r="AM12" s="76">
        <v>1</v>
      </c>
      <c r="AN12" s="74"/>
      <c r="AO12" s="74"/>
      <c r="AP12" s="87" t="s">
        <v>104</v>
      </c>
      <c r="AQ12" s="74"/>
    </row>
    <row r="13" s="4" customFormat="1" ht="20" customHeight="1" spans="1:62">
      <c r="A13" s="74">
        <v>11</v>
      </c>
      <c r="B13" s="76" t="s">
        <v>74</v>
      </c>
      <c r="C13" s="74" t="s">
        <v>93</v>
      </c>
      <c r="D13" s="76" t="s">
        <v>102</v>
      </c>
      <c r="E13" s="77"/>
      <c r="F13" s="74"/>
      <c r="G13" s="74"/>
      <c r="H13" s="74" t="s">
        <v>105</v>
      </c>
      <c r="I13" s="76" t="s">
        <v>101</v>
      </c>
      <c r="J13" s="183">
        <v>63</v>
      </c>
      <c r="K13" s="180">
        <v>1</v>
      </c>
      <c r="L13" s="180">
        <v>0</v>
      </c>
      <c r="M13" s="78">
        <f t="shared" si="0"/>
        <v>63</v>
      </c>
      <c r="N13" s="114">
        <v>0.02</v>
      </c>
      <c r="O13" s="113">
        <v>0.03</v>
      </c>
      <c r="P13" s="80">
        <v>0.01</v>
      </c>
      <c r="Q13" s="81">
        <f t="shared" si="1"/>
        <v>66.78</v>
      </c>
      <c r="R13" s="181"/>
      <c r="S13" s="182"/>
      <c r="T13" s="83">
        <f t="shared" si="2"/>
        <v>3.78</v>
      </c>
      <c r="U13" s="94">
        <v>0.05</v>
      </c>
      <c r="V13" s="95">
        <f t="shared" si="5"/>
        <v>70.119</v>
      </c>
      <c r="W13" s="179"/>
      <c r="X13" s="179"/>
      <c r="Y13" s="138">
        <f t="shared" si="6"/>
        <v>7.119</v>
      </c>
      <c r="Z13" s="138">
        <v>0.01</v>
      </c>
      <c r="AA13" s="106">
        <f t="shared" si="3"/>
        <v>67.4478</v>
      </c>
      <c r="AB13" s="184">
        <v>65</v>
      </c>
      <c r="AD13" s="96">
        <f t="shared" si="4"/>
        <v>4.4478</v>
      </c>
      <c r="AE13" s="87" t="s">
        <v>63</v>
      </c>
      <c r="AF13" s="74"/>
      <c r="AG13" s="87" t="s">
        <v>96</v>
      </c>
      <c r="AH13" s="88">
        <v>0.13</v>
      </c>
      <c r="AI13" s="74"/>
      <c r="AJ13" s="87" t="s">
        <v>97</v>
      </c>
      <c r="AK13" s="74" t="s">
        <v>98</v>
      </c>
      <c r="AL13" s="74"/>
      <c r="AM13" s="76">
        <v>1</v>
      </c>
      <c r="AN13" s="74"/>
      <c r="AO13" s="74"/>
      <c r="AP13" s="87" t="s">
        <v>104</v>
      </c>
      <c r="AQ13" s="74"/>
    </row>
    <row r="14" s="4" customFormat="1" ht="20" customHeight="1" spans="1:62">
      <c r="A14" s="74">
        <v>12</v>
      </c>
      <c r="B14" s="76" t="s">
        <v>74</v>
      </c>
      <c r="C14" s="74" t="s">
        <v>93</v>
      </c>
      <c r="D14" s="76" t="s">
        <v>106</v>
      </c>
      <c r="E14" s="77"/>
      <c r="F14" s="74"/>
      <c r="G14" s="74"/>
      <c r="H14" s="74" t="s">
        <v>107</v>
      </c>
      <c r="I14" s="74" t="s">
        <v>62</v>
      </c>
      <c r="J14" s="183">
        <v>2.15</v>
      </c>
      <c r="K14" s="180">
        <v>1</v>
      </c>
      <c r="L14" s="180">
        <v>0</v>
      </c>
      <c r="M14" s="78">
        <f t="shared" si="0"/>
        <v>2.15</v>
      </c>
      <c r="N14" s="114">
        <v>0.02</v>
      </c>
      <c r="O14" s="113">
        <v>0.03</v>
      </c>
      <c r="P14" s="80">
        <v>0.01</v>
      </c>
      <c r="Q14" s="81">
        <f t="shared" si="1"/>
        <v>2.279</v>
      </c>
      <c r="R14" s="181"/>
      <c r="S14" s="182"/>
      <c r="T14" s="83">
        <f t="shared" si="2"/>
        <v>0.129</v>
      </c>
      <c r="U14" s="94">
        <v>0.05</v>
      </c>
      <c r="V14" s="95">
        <f t="shared" si="5"/>
        <v>2.39295</v>
      </c>
      <c r="W14" s="179"/>
      <c r="X14" s="179"/>
      <c r="Y14" s="138">
        <f t="shared" si="6"/>
        <v>0.24295</v>
      </c>
      <c r="Z14" s="138">
        <v>0.01</v>
      </c>
      <c r="AA14" s="106">
        <f t="shared" si="3"/>
        <v>2.30179</v>
      </c>
      <c r="AB14" s="184">
        <v>2.25</v>
      </c>
      <c r="AD14" s="96">
        <f t="shared" si="4"/>
        <v>0.15179</v>
      </c>
      <c r="AE14" s="87" t="s">
        <v>108</v>
      </c>
      <c r="AF14" s="74"/>
      <c r="AG14" s="87" t="s">
        <v>96</v>
      </c>
      <c r="AH14" s="88">
        <v>0.13</v>
      </c>
      <c r="AI14" s="74"/>
      <c r="AJ14" s="87" t="s">
        <v>97</v>
      </c>
      <c r="AK14" s="74" t="s">
        <v>98</v>
      </c>
      <c r="AL14" s="74"/>
      <c r="AM14" s="76">
        <v>1</v>
      </c>
      <c r="AN14" s="74"/>
      <c r="AO14" s="74"/>
      <c r="AP14" s="87" t="s">
        <v>109</v>
      </c>
      <c r="AQ14" s="74"/>
    </row>
    <row r="15" s="4" customFormat="1" ht="20" customHeight="1" spans="1:62">
      <c r="A15" s="74">
        <v>13</v>
      </c>
      <c r="B15" s="76" t="s">
        <v>74</v>
      </c>
      <c r="C15" s="74" t="s">
        <v>93</v>
      </c>
      <c r="D15" s="76" t="s">
        <v>106</v>
      </c>
      <c r="E15" s="77"/>
      <c r="F15" s="74"/>
      <c r="G15" s="74"/>
      <c r="H15" s="74" t="s">
        <v>110</v>
      </c>
      <c r="I15" s="76" t="s">
        <v>101</v>
      </c>
      <c r="J15" s="183">
        <v>43</v>
      </c>
      <c r="K15" s="180">
        <v>1</v>
      </c>
      <c r="L15" s="180">
        <v>0</v>
      </c>
      <c r="M15" s="78">
        <f t="shared" si="0"/>
        <v>43</v>
      </c>
      <c r="N15" s="114">
        <v>0.02</v>
      </c>
      <c r="O15" s="113">
        <v>0.03</v>
      </c>
      <c r="P15" s="80">
        <v>0.01</v>
      </c>
      <c r="Q15" s="81">
        <f t="shared" si="1"/>
        <v>45.58</v>
      </c>
      <c r="R15" s="181"/>
      <c r="S15" s="182"/>
      <c r="T15" s="83">
        <f t="shared" si="2"/>
        <v>2.58000000000001</v>
      </c>
      <c r="U15" s="94">
        <v>0.05</v>
      </c>
      <c r="V15" s="95">
        <f t="shared" si="5"/>
        <v>47.859</v>
      </c>
      <c r="W15" s="179"/>
      <c r="X15" s="179"/>
      <c r="Y15" s="138">
        <f t="shared" si="6"/>
        <v>4.85900000000001</v>
      </c>
      <c r="Z15" s="138">
        <v>0.01</v>
      </c>
      <c r="AA15" s="106">
        <f t="shared" si="3"/>
        <v>46.0358</v>
      </c>
      <c r="AB15" s="184">
        <v>45</v>
      </c>
      <c r="AD15" s="96">
        <f t="shared" si="4"/>
        <v>3.0358</v>
      </c>
      <c r="AE15" s="118" t="s">
        <v>108</v>
      </c>
      <c r="AF15" s="74"/>
      <c r="AG15" s="87" t="s">
        <v>96</v>
      </c>
      <c r="AH15" s="88">
        <v>0.13</v>
      </c>
      <c r="AI15" s="74"/>
      <c r="AJ15" s="87" t="s">
        <v>97</v>
      </c>
      <c r="AK15" s="74" t="s">
        <v>98</v>
      </c>
      <c r="AL15" s="74"/>
      <c r="AM15" s="76">
        <v>1</v>
      </c>
      <c r="AN15" s="74"/>
      <c r="AO15" s="74"/>
      <c r="AP15" s="87" t="s">
        <v>109</v>
      </c>
      <c r="AQ15" s="74"/>
    </row>
    <row r="16" s="4" customFormat="1" ht="20" customHeight="1" spans="1:62">
      <c r="A16" s="74">
        <v>14</v>
      </c>
      <c r="B16" s="76" t="s">
        <v>74</v>
      </c>
      <c r="C16" s="74" t="s">
        <v>93</v>
      </c>
      <c r="D16" s="76" t="s">
        <v>111</v>
      </c>
      <c r="E16" s="77"/>
      <c r="F16" s="74"/>
      <c r="G16" s="74"/>
      <c r="H16" s="74" t="s">
        <v>107</v>
      </c>
      <c r="I16" s="74" t="s">
        <v>62</v>
      </c>
      <c r="J16" s="183">
        <v>2.15</v>
      </c>
      <c r="K16" s="180">
        <v>1</v>
      </c>
      <c r="L16" s="180">
        <v>0</v>
      </c>
      <c r="M16" s="78">
        <f t="shared" si="0"/>
        <v>2.15</v>
      </c>
      <c r="N16" s="114">
        <v>0.02</v>
      </c>
      <c r="O16" s="113">
        <v>0.03</v>
      </c>
      <c r="P16" s="80">
        <v>0.01</v>
      </c>
      <c r="Q16" s="81">
        <f t="shared" si="1"/>
        <v>2.279</v>
      </c>
      <c r="R16" s="181"/>
      <c r="S16" s="182"/>
      <c r="T16" s="83">
        <f t="shared" si="2"/>
        <v>0.129</v>
      </c>
      <c r="U16" s="94">
        <v>0.05</v>
      </c>
      <c r="V16" s="95">
        <f t="shared" si="5"/>
        <v>2.39295</v>
      </c>
      <c r="W16" s="179"/>
      <c r="X16" s="179"/>
      <c r="Y16" s="138">
        <f t="shared" si="6"/>
        <v>0.24295</v>
      </c>
      <c r="Z16" s="138">
        <v>0.01</v>
      </c>
      <c r="AA16" s="106">
        <f t="shared" si="3"/>
        <v>2.30179</v>
      </c>
      <c r="AB16" s="184">
        <v>2.25</v>
      </c>
      <c r="AD16" s="96">
        <f t="shared" si="4"/>
        <v>0.15179</v>
      </c>
      <c r="AE16" s="118" t="s">
        <v>108</v>
      </c>
      <c r="AF16" s="74"/>
      <c r="AG16" s="87" t="s">
        <v>96</v>
      </c>
      <c r="AH16" s="88">
        <v>0.13</v>
      </c>
      <c r="AI16" s="74"/>
      <c r="AJ16" s="87" t="s">
        <v>97</v>
      </c>
      <c r="AK16" s="74" t="s">
        <v>98</v>
      </c>
      <c r="AL16" s="74"/>
      <c r="AM16" s="76">
        <v>1</v>
      </c>
      <c r="AN16" s="74"/>
      <c r="AO16" s="74"/>
      <c r="AP16" s="87" t="s">
        <v>112</v>
      </c>
      <c r="AQ16" s="74"/>
    </row>
    <row r="17" s="4" customFormat="1" ht="20" customHeight="1" spans="1:43">
      <c r="A17" s="74">
        <v>15</v>
      </c>
      <c r="B17" s="76" t="s">
        <v>74</v>
      </c>
      <c r="C17" s="74" t="s">
        <v>93</v>
      </c>
      <c r="D17" s="76" t="s">
        <v>111</v>
      </c>
      <c r="E17" s="77"/>
      <c r="F17" s="74"/>
      <c r="G17" s="74"/>
      <c r="H17" s="74" t="s">
        <v>110</v>
      </c>
      <c r="I17" s="76" t="s">
        <v>101</v>
      </c>
      <c r="J17" s="183">
        <v>43</v>
      </c>
      <c r="K17" s="180">
        <v>1</v>
      </c>
      <c r="L17" s="180">
        <v>0</v>
      </c>
      <c r="M17" s="78">
        <f t="shared" si="0"/>
        <v>43</v>
      </c>
      <c r="N17" s="114">
        <v>0.02</v>
      </c>
      <c r="O17" s="113">
        <v>0.03</v>
      </c>
      <c r="P17" s="80">
        <v>0.01</v>
      </c>
      <c r="Q17" s="81">
        <f t="shared" si="1"/>
        <v>45.58</v>
      </c>
      <c r="R17" s="181"/>
      <c r="S17" s="182"/>
      <c r="T17" s="83">
        <f t="shared" si="2"/>
        <v>2.58000000000001</v>
      </c>
      <c r="U17" s="94">
        <v>0.05</v>
      </c>
      <c r="V17" s="95">
        <f t="shared" si="5"/>
        <v>47.859</v>
      </c>
      <c r="W17" s="179"/>
      <c r="X17" s="179"/>
      <c r="Y17" s="138">
        <f t="shared" si="6"/>
        <v>4.85900000000001</v>
      </c>
      <c r="Z17" s="138">
        <v>0.01</v>
      </c>
      <c r="AA17" s="106">
        <f t="shared" si="3"/>
        <v>46.0358</v>
      </c>
      <c r="AB17" s="184">
        <v>45</v>
      </c>
      <c r="AD17" s="96">
        <f t="shared" si="4"/>
        <v>3.0358</v>
      </c>
      <c r="AE17" s="118" t="s">
        <v>108</v>
      </c>
      <c r="AF17" s="74"/>
      <c r="AG17" s="87" t="s">
        <v>96</v>
      </c>
      <c r="AH17" s="88">
        <v>0.13</v>
      </c>
      <c r="AI17" s="74"/>
      <c r="AJ17" s="87" t="s">
        <v>97</v>
      </c>
      <c r="AK17" s="74" t="s">
        <v>98</v>
      </c>
      <c r="AL17" s="74"/>
      <c r="AM17" s="76">
        <v>1</v>
      </c>
      <c r="AN17" s="74"/>
      <c r="AO17" s="74"/>
      <c r="AP17" s="87" t="s">
        <v>112</v>
      </c>
      <c r="AQ17" s="74"/>
    </row>
    <row r="18" s="4" customFormat="1" ht="20" customHeight="1" spans="1:43">
      <c r="A18" s="74">
        <v>16</v>
      </c>
      <c r="B18" s="76" t="s">
        <v>74</v>
      </c>
      <c r="C18" s="74" t="s">
        <v>93</v>
      </c>
      <c r="D18" s="76" t="s">
        <v>113</v>
      </c>
      <c r="E18" s="77"/>
      <c r="F18" s="74"/>
      <c r="G18" s="74"/>
      <c r="H18" s="74" t="s">
        <v>107</v>
      </c>
      <c r="I18" s="74" t="s">
        <v>62</v>
      </c>
      <c r="J18" s="183">
        <v>2.1</v>
      </c>
      <c r="K18" s="180">
        <v>1</v>
      </c>
      <c r="L18" s="180">
        <v>0</v>
      </c>
      <c r="M18" s="78">
        <f t="shared" si="0"/>
        <v>2.1</v>
      </c>
      <c r="N18" s="114">
        <v>0.02</v>
      </c>
      <c r="O18" s="113">
        <v>0.03</v>
      </c>
      <c r="P18" s="80">
        <v>0.01</v>
      </c>
      <c r="Q18" s="81">
        <f t="shared" si="1"/>
        <v>2.226</v>
      </c>
      <c r="R18" s="181"/>
      <c r="S18" s="182"/>
      <c r="T18" s="83">
        <f t="shared" si="2"/>
        <v>0.126</v>
      </c>
      <c r="U18" s="94">
        <v>0.05</v>
      </c>
      <c r="V18" s="95">
        <f t="shared" si="5"/>
        <v>2.3373</v>
      </c>
      <c r="W18" s="179"/>
      <c r="X18" s="179"/>
      <c r="Y18" s="138">
        <f t="shared" si="6"/>
        <v>0.2373</v>
      </c>
      <c r="Z18" s="138">
        <v>0.01</v>
      </c>
      <c r="AA18" s="106">
        <f t="shared" si="3"/>
        <v>2.24826</v>
      </c>
      <c r="AB18" s="184">
        <v>2.25</v>
      </c>
      <c r="AD18" s="96">
        <f t="shared" si="4"/>
        <v>0.14826</v>
      </c>
      <c r="AE18" s="118" t="s">
        <v>108</v>
      </c>
      <c r="AF18" s="74"/>
      <c r="AG18" s="87" t="s">
        <v>96</v>
      </c>
      <c r="AH18" s="88">
        <v>0.13</v>
      </c>
      <c r="AI18" s="74"/>
      <c r="AJ18" s="87" t="s">
        <v>97</v>
      </c>
      <c r="AK18" s="74" t="s">
        <v>98</v>
      </c>
      <c r="AL18" s="74"/>
      <c r="AM18" s="76">
        <v>1</v>
      </c>
      <c r="AN18" s="74"/>
      <c r="AO18" s="74"/>
      <c r="AP18" s="87" t="s">
        <v>114</v>
      </c>
      <c r="AQ18" s="74"/>
    </row>
    <row r="19" s="4" customFormat="1" ht="20" customHeight="1" spans="1:43">
      <c r="A19" s="74">
        <v>17</v>
      </c>
      <c r="B19" s="76" t="s">
        <v>74</v>
      </c>
      <c r="C19" s="74" t="s">
        <v>93</v>
      </c>
      <c r="D19" s="76" t="s">
        <v>113</v>
      </c>
      <c r="E19" s="77"/>
      <c r="F19" s="74"/>
      <c r="G19" s="74"/>
      <c r="H19" s="74" t="s">
        <v>110</v>
      </c>
      <c r="I19" s="76" t="s">
        <v>101</v>
      </c>
      <c r="J19" s="183">
        <v>42</v>
      </c>
      <c r="K19" s="180">
        <v>1</v>
      </c>
      <c r="L19" s="180">
        <v>0</v>
      </c>
      <c r="M19" s="78">
        <f t="shared" si="0"/>
        <v>42</v>
      </c>
      <c r="N19" s="114">
        <v>0.02</v>
      </c>
      <c r="O19" s="113">
        <v>0.03</v>
      </c>
      <c r="P19" s="80">
        <v>0.01</v>
      </c>
      <c r="Q19" s="81">
        <f t="shared" si="1"/>
        <v>44.52</v>
      </c>
      <c r="R19" s="181"/>
      <c r="S19" s="182"/>
      <c r="T19" s="83">
        <f t="shared" si="2"/>
        <v>2.52</v>
      </c>
      <c r="U19" s="94">
        <v>0.05</v>
      </c>
      <c r="V19" s="95">
        <f t="shared" si="5"/>
        <v>46.746</v>
      </c>
      <c r="W19" s="179"/>
      <c r="X19" s="179"/>
      <c r="Y19" s="138">
        <f t="shared" si="6"/>
        <v>4.746</v>
      </c>
      <c r="Z19" s="138">
        <v>0.01</v>
      </c>
      <c r="AA19" s="106">
        <f t="shared" si="3"/>
        <v>44.9652</v>
      </c>
      <c r="AB19" s="184">
        <v>45</v>
      </c>
      <c r="AD19" s="96">
        <f t="shared" si="4"/>
        <v>2.9652</v>
      </c>
      <c r="AE19" s="118" t="s">
        <v>108</v>
      </c>
      <c r="AF19" s="74"/>
      <c r="AG19" s="87" t="s">
        <v>96</v>
      </c>
      <c r="AH19" s="88">
        <v>0.13</v>
      </c>
      <c r="AI19" s="74"/>
      <c r="AJ19" s="87" t="s">
        <v>97</v>
      </c>
      <c r="AK19" s="74" t="s">
        <v>98</v>
      </c>
      <c r="AL19" s="74"/>
      <c r="AM19" s="76">
        <v>1</v>
      </c>
      <c r="AN19" s="74"/>
      <c r="AO19" s="74"/>
      <c r="AP19" s="87" t="s">
        <v>114</v>
      </c>
      <c r="AQ19" s="74"/>
    </row>
  </sheetData>
  <mergeCells count="6">
    <mergeCell ref="A1:M1"/>
    <mergeCell ref="N1:O1"/>
    <mergeCell ref="P1:T1"/>
    <mergeCell ref="U1:Y1"/>
    <mergeCell ref="Z1:AD1"/>
    <mergeCell ref="K2:L2"/>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3"/>
  <sheetViews>
    <sheetView zoomScale="80" zoomScaleNormal="80" workbookViewId="0">
      <pane ySplit="2" topLeftCell="A3" activePane="bottomLeft" state="frozen"/>
      <selection/>
      <selection pane="bottomLeft" activeCell="AA2" sqref="AA$1:AA$1048576"/>
    </sheetView>
  </sheetViews>
  <sheetFormatPr defaultColWidth="9" defaultRowHeight="13.5" outlineLevelRow="2"/>
  <cols>
    <col min="4" max="4" width="21.7166666666667" customWidth="1"/>
    <col min="10" max="10" width="15.15" customWidth="1"/>
    <col min="13" max="13" width="15.9333333333333" customWidth="1"/>
    <col min="14" max="14" width="12.3333333333333" customWidth="1"/>
    <col min="15" max="15" width="13.9" customWidth="1"/>
    <col min="17" max="17" width="13.9" style="6" customWidth="1"/>
    <col min="18" max="21" width="13.9" customWidth="1"/>
    <col min="22" max="22" width="13.9" style="6" customWidth="1"/>
    <col min="23" max="26" width="13.9" customWidth="1"/>
    <col min="27" max="27" width="13.9" style="6" customWidth="1"/>
    <col min="28" max="30" width="13.9" customWidth="1"/>
  </cols>
  <sheetData>
    <row r="1" s="1" customFormat="1" ht="52" customHeight="1" spans="1:62">
      <c r="A1" s="7" t="s">
        <v>0</v>
      </c>
      <c r="B1" s="7"/>
      <c r="C1" s="7"/>
      <c r="D1" s="7"/>
      <c r="E1" s="7"/>
      <c r="F1" s="7"/>
      <c r="G1" s="7"/>
      <c r="H1" s="7"/>
      <c r="I1" s="7"/>
      <c r="J1" s="7"/>
      <c r="K1" s="7"/>
      <c r="L1" s="7"/>
      <c r="M1" s="7"/>
      <c r="N1" s="8" t="s">
        <v>1</v>
      </c>
      <c r="O1" s="9"/>
      <c r="P1" s="8" t="s">
        <v>2</v>
      </c>
      <c r="Q1" s="10"/>
      <c r="R1" s="11"/>
      <c r="S1" s="11"/>
      <c r="T1" s="9"/>
      <c r="U1" s="12" t="s">
        <v>3</v>
      </c>
      <c r="V1" s="13"/>
      <c r="W1" s="14"/>
      <c r="X1" s="14"/>
      <c r="Y1" s="15"/>
      <c r="Z1" s="109" t="s">
        <v>4</v>
      </c>
      <c r="AA1" s="17"/>
      <c r="AB1" s="18"/>
      <c r="AC1" s="18"/>
      <c r="AD1" s="18"/>
      <c r="AE1" s="7"/>
      <c r="AF1" s="7"/>
      <c r="AG1" s="7"/>
      <c r="AH1" s="7"/>
      <c r="AI1" s="7"/>
      <c r="AJ1" s="7"/>
      <c r="AK1" s="7"/>
      <c r="AL1" s="7"/>
      <c r="AM1" s="7"/>
      <c r="AN1" s="7"/>
      <c r="AO1" s="7"/>
      <c r="AP1" s="7"/>
      <c r="AQ1" s="7"/>
      <c r="AR1" s="8"/>
      <c r="AS1" s="20"/>
      <c r="AT1" s="20"/>
      <c r="AU1" s="7"/>
      <c r="AV1" s="7"/>
      <c r="AW1" s="7"/>
      <c r="AX1" s="7"/>
    </row>
    <row r="2" s="2" customFormat="1" ht="71" customHeight="1" outlineLevel="1" spans="1:62">
      <c r="A2" s="21" t="s">
        <v>5</v>
      </c>
      <c r="B2" s="22" t="s">
        <v>6</v>
      </c>
      <c r="C2" s="22" t="s">
        <v>7</v>
      </c>
      <c r="D2" s="23" t="s">
        <v>8</v>
      </c>
      <c r="E2" s="22" t="s">
        <v>9</v>
      </c>
      <c r="F2" s="22" t="s">
        <v>10</v>
      </c>
      <c r="G2" s="22" t="s">
        <v>11</v>
      </c>
      <c r="H2" s="24" t="s">
        <v>12</v>
      </c>
      <c r="I2" s="23" t="s">
        <v>13</v>
      </c>
      <c r="J2" s="25" t="s">
        <v>14</v>
      </c>
      <c r="K2" s="26" t="s">
        <v>15</v>
      </c>
      <c r="L2" s="27"/>
      <c r="M2" s="28" t="s">
        <v>16</v>
      </c>
      <c r="N2" s="29" t="s">
        <v>17</v>
      </c>
      <c r="O2" s="29" t="s">
        <v>18</v>
      </c>
      <c r="P2" s="29" t="s">
        <v>19</v>
      </c>
      <c r="Q2" s="30" t="s">
        <v>20</v>
      </c>
      <c r="R2" s="31" t="s">
        <v>21</v>
      </c>
      <c r="S2" s="32" t="s">
        <v>22</v>
      </c>
      <c r="T2" s="33" t="s">
        <v>23</v>
      </c>
      <c r="U2" s="22" t="s">
        <v>19</v>
      </c>
      <c r="V2" s="34" t="s">
        <v>24</v>
      </c>
      <c r="W2" s="31" t="s">
        <v>21</v>
      </c>
      <c r="X2" s="32" t="s">
        <v>22</v>
      </c>
      <c r="Y2" s="35" t="s">
        <v>25</v>
      </c>
      <c r="Z2" s="110" t="s">
        <v>19</v>
      </c>
      <c r="AA2" s="37" t="s">
        <v>26</v>
      </c>
      <c r="AB2" s="38" t="s">
        <v>27</v>
      </c>
      <c r="AC2" s="32" t="s">
        <v>28</v>
      </c>
      <c r="AD2" s="39" t="s">
        <v>29</v>
      </c>
      <c r="AE2" s="22" t="s">
        <v>30</v>
      </c>
      <c r="AF2" s="22" t="s">
        <v>31</v>
      </c>
      <c r="AG2" s="40" t="s">
        <v>32</v>
      </c>
      <c r="AH2" s="40" t="s">
        <v>33</v>
      </c>
      <c r="AI2" s="41" t="s">
        <v>34</v>
      </c>
      <c r="AJ2" s="73" t="s">
        <v>35</v>
      </c>
      <c r="AK2" s="21" t="s">
        <v>36</v>
      </c>
      <c r="AL2" s="32" t="s">
        <v>37</v>
      </c>
      <c r="AM2" s="32" t="s">
        <v>38</v>
      </c>
      <c r="AN2" s="32" t="s">
        <v>39</v>
      </c>
      <c r="AO2" s="32" t="s">
        <v>40</v>
      </c>
      <c r="AP2" s="22" t="s">
        <v>41</v>
      </c>
      <c r="AQ2" s="22" t="s">
        <v>42</v>
      </c>
      <c r="AR2" s="42"/>
      <c r="AS2" s="38" t="s">
        <v>43</v>
      </c>
      <c r="AT2" s="32" t="s">
        <v>44</v>
      </c>
      <c r="AU2" s="32" t="s">
        <v>45</v>
      </c>
      <c r="AV2" s="32" t="s">
        <v>46</v>
      </c>
      <c r="AW2" s="32" t="s">
        <v>47</v>
      </c>
      <c r="AX2" s="32" t="s">
        <v>48</v>
      </c>
      <c r="AY2" s="43"/>
      <c r="AZ2" s="44"/>
      <c r="BA2" s="44"/>
      <c r="BB2" s="44"/>
      <c r="BC2" s="44"/>
      <c r="BD2" s="44"/>
      <c r="BE2" s="44"/>
      <c r="BF2" s="45"/>
      <c r="BG2" s="111"/>
      <c r="BH2" s="112"/>
      <c r="BI2" s="112"/>
      <c r="BJ2" s="112"/>
    </row>
    <row r="3" s="54" customFormat="1" ht="20" customHeight="1" spans="1:62">
      <c r="A3" s="3">
        <v>1</v>
      </c>
      <c r="B3" s="104" t="s">
        <v>115</v>
      </c>
      <c r="C3" s="70"/>
      <c r="D3" s="104" t="s">
        <v>116</v>
      </c>
      <c r="E3" s="92" t="str">
        <f>_xlfn.DISPIMG("ID_B8AC8E7997CE4835A24D533A44F44BDB",1)</f>
        <v>=DISPIMG("ID_B8AC8E7997CE4835A24D533A44F44BDB",1)</v>
      </c>
      <c r="F3" s="70"/>
      <c r="G3" s="164"/>
      <c r="H3" s="164" t="s">
        <v>117</v>
      </c>
      <c r="I3" s="104" t="s">
        <v>118</v>
      </c>
      <c r="J3" s="165">
        <v>38</v>
      </c>
      <c r="K3" s="70">
        <v>1</v>
      </c>
      <c r="L3" s="70">
        <v>0</v>
      </c>
      <c r="M3" s="166">
        <f>J3*K3/(K3+L3)</f>
        <v>38</v>
      </c>
      <c r="N3" s="167">
        <v>0.02</v>
      </c>
      <c r="O3" s="168">
        <v>0.03</v>
      </c>
      <c r="P3" s="94">
        <v>0.01</v>
      </c>
      <c r="Q3" s="58">
        <f>M3*(1+N3+O3+P3)</f>
        <v>40.28</v>
      </c>
      <c r="R3" s="169"/>
      <c r="S3" s="170"/>
      <c r="T3" s="59">
        <f>Q3-M3</f>
        <v>2.28</v>
      </c>
      <c r="U3" s="65">
        <v>0.05</v>
      </c>
      <c r="V3" s="95">
        <f>Q3*(1+U3)</f>
        <v>42.294</v>
      </c>
      <c r="W3" s="70"/>
      <c r="X3" s="70"/>
      <c r="Y3" s="96">
        <f>V3-M3</f>
        <v>4.294</v>
      </c>
      <c r="Z3" s="94">
        <v>0.12</v>
      </c>
      <c r="AA3" s="95">
        <f>Q3*(1+Z3)</f>
        <v>45.1136</v>
      </c>
      <c r="AB3" s="98">
        <v>48</v>
      </c>
      <c r="AC3" s="70"/>
      <c r="AD3" s="96">
        <f>AA3-M3</f>
        <v>7.11360000000001</v>
      </c>
      <c r="AE3" s="87" t="s">
        <v>80</v>
      </c>
      <c r="AF3" s="74"/>
      <c r="AG3" s="87" t="s">
        <v>96</v>
      </c>
      <c r="AH3" s="88">
        <v>0.13</v>
      </c>
      <c r="AI3" s="74"/>
      <c r="AJ3" s="87" t="s">
        <v>97</v>
      </c>
      <c r="AK3" s="74" t="s">
        <v>98</v>
      </c>
      <c r="AL3" s="74"/>
      <c r="AM3" s="74">
        <v>1</v>
      </c>
      <c r="AN3" s="74">
        <v>0.00255</v>
      </c>
      <c r="AO3" s="74" t="s">
        <v>119</v>
      </c>
      <c r="AP3" s="171" t="s">
        <v>120</v>
      </c>
      <c r="AQ3" s="70"/>
    </row>
  </sheetData>
  <mergeCells count="6">
    <mergeCell ref="A1:M1"/>
    <mergeCell ref="N1:O1"/>
    <mergeCell ref="P1:T1"/>
    <mergeCell ref="U1:Y1"/>
    <mergeCell ref="Z1:AD1"/>
    <mergeCell ref="K2:L2"/>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104"/>
  <sheetViews>
    <sheetView zoomScale="80" zoomScaleNormal="80" workbookViewId="0">
      <pane ySplit="2" topLeftCell="A33" activePane="bottomLeft" state="frozen"/>
      <selection/>
      <selection pane="bottomLeft" activeCell="AA2" sqref="AA$1:AA$1048576"/>
    </sheetView>
  </sheetViews>
  <sheetFormatPr defaultColWidth="9" defaultRowHeight="13.5"/>
  <cols>
    <col min="2" max="2" width="13.125" style="5" customWidth="1"/>
    <col min="3" max="3" width="11.875" style="5" customWidth="1"/>
    <col min="4" max="4" width="44.125" customWidth="1"/>
    <col min="5" max="5" width="11.2333333333333"/>
    <col min="6" max="6" width="16.875" customWidth="1"/>
    <col min="8" max="8" width="24.5" customWidth="1"/>
    <col min="10" max="10" width="14.875" customWidth="1"/>
    <col min="13" max="13" width="16.25" customWidth="1"/>
    <col min="14" max="14" width="11" customWidth="1"/>
    <col min="15" max="15" width="13.75" customWidth="1"/>
    <col min="17" max="17" width="14.625" style="6" customWidth="1"/>
    <col min="18" max="18" width="15.125" customWidth="1"/>
    <col min="19" max="19" width="13.375" customWidth="1"/>
    <col min="22" max="22" width="12.25" style="6" customWidth="1"/>
    <col min="23" max="23" width="14.625" customWidth="1"/>
    <col min="24" max="24" width="13" customWidth="1"/>
    <col min="27" max="27" width="14.25" style="6" customWidth="1"/>
    <col min="28" max="28" width="14.625" customWidth="1"/>
    <col min="29" max="29" width="13" customWidth="1"/>
    <col min="35" max="35" width="16.875" customWidth="1"/>
    <col min="36" max="36" width="42.9666666666667" style="140" customWidth="1"/>
    <col min="38" max="38" width="9" style="120"/>
    <col min="40" max="40" width="9.375" style="120"/>
    <col min="42" max="42" width="9" style="120"/>
  </cols>
  <sheetData>
    <row r="1" s="1" customFormat="1" ht="52" customHeight="1" spans="1:66">
      <c r="A1" s="7" t="s">
        <v>0</v>
      </c>
      <c r="B1" s="7"/>
      <c r="C1" s="7"/>
      <c r="D1" s="7"/>
      <c r="E1" s="7"/>
      <c r="F1" s="7"/>
      <c r="G1" s="7"/>
      <c r="H1" s="7"/>
      <c r="I1" s="7"/>
      <c r="J1" s="7"/>
      <c r="K1" s="7"/>
      <c r="L1" s="7"/>
      <c r="M1" s="7"/>
      <c r="N1" s="8" t="s">
        <v>1</v>
      </c>
      <c r="O1" s="9"/>
      <c r="P1" s="8" t="s">
        <v>2</v>
      </c>
      <c r="Q1" s="10"/>
      <c r="R1" s="11"/>
      <c r="S1" s="11"/>
      <c r="T1" s="9"/>
      <c r="U1" s="12" t="s">
        <v>3</v>
      </c>
      <c r="V1" s="13"/>
      <c r="W1" s="14"/>
      <c r="X1" s="14"/>
      <c r="Y1" s="15"/>
      <c r="Z1" s="16" t="s">
        <v>4</v>
      </c>
      <c r="AA1" s="17"/>
      <c r="AB1" s="18"/>
      <c r="AC1" s="18"/>
      <c r="AD1" s="18"/>
      <c r="AE1" s="7"/>
      <c r="AF1" s="7"/>
      <c r="AG1" s="7"/>
      <c r="AH1" s="7"/>
      <c r="AI1" s="7"/>
      <c r="AJ1" s="19"/>
      <c r="AK1" s="7"/>
      <c r="AL1" s="19"/>
      <c r="AM1" s="7"/>
      <c r="AN1" s="19"/>
      <c r="AO1" s="7"/>
      <c r="AP1" s="19"/>
      <c r="AQ1" s="7"/>
      <c r="AR1" s="8"/>
      <c r="AS1" s="20"/>
      <c r="AT1" s="20"/>
      <c r="AU1" s="7"/>
      <c r="AV1" s="7"/>
      <c r="AW1" s="7"/>
      <c r="AX1" s="7"/>
      <c r="AY1" s="7"/>
      <c r="AZ1" s="7"/>
      <c r="BA1" s="7"/>
      <c r="BB1" s="7"/>
    </row>
    <row r="2" s="2" customFormat="1" ht="71" customHeight="1" outlineLevel="1" spans="1:66">
      <c r="A2" s="21" t="s">
        <v>5</v>
      </c>
      <c r="B2" s="22" t="s">
        <v>6</v>
      </c>
      <c r="C2" s="22" t="s">
        <v>7</v>
      </c>
      <c r="D2" s="23" t="s">
        <v>8</v>
      </c>
      <c r="E2" s="22" t="s">
        <v>9</v>
      </c>
      <c r="F2" s="22" t="s">
        <v>10</v>
      </c>
      <c r="G2" s="22" t="s">
        <v>11</v>
      </c>
      <c r="H2" s="24" t="s">
        <v>12</v>
      </c>
      <c r="I2" s="23" t="s">
        <v>13</v>
      </c>
      <c r="J2" s="25" t="s">
        <v>14</v>
      </c>
      <c r="K2" s="71" t="s">
        <v>15</v>
      </c>
      <c r="L2" s="72"/>
      <c r="M2" s="28" t="s">
        <v>16</v>
      </c>
      <c r="N2" s="29" t="s">
        <v>17</v>
      </c>
      <c r="O2" s="29" t="s">
        <v>18</v>
      </c>
      <c r="P2" s="29" t="s">
        <v>19</v>
      </c>
      <c r="Q2" s="30" t="s">
        <v>20</v>
      </c>
      <c r="R2" s="31" t="s">
        <v>21</v>
      </c>
      <c r="S2" s="32" t="s">
        <v>22</v>
      </c>
      <c r="T2" s="33" t="s">
        <v>23</v>
      </c>
      <c r="U2" s="22" t="s">
        <v>19</v>
      </c>
      <c r="V2" s="34" t="s">
        <v>24</v>
      </c>
      <c r="W2" s="31" t="s">
        <v>21</v>
      </c>
      <c r="X2" s="32" t="s">
        <v>22</v>
      </c>
      <c r="Y2" s="35" t="s">
        <v>25</v>
      </c>
      <c r="Z2" s="36" t="s">
        <v>19</v>
      </c>
      <c r="AA2" s="37" t="s">
        <v>26</v>
      </c>
      <c r="AB2" s="38" t="s">
        <v>27</v>
      </c>
      <c r="AC2" s="32" t="s">
        <v>28</v>
      </c>
      <c r="AD2" s="39" t="s">
        <v>29</v>
      </c>
      <c r="AE2" s="22" t="s">
        <v>30</v>
      </c>
      <c r="AF2" s="22" t="s">
        <v>31</v>
      </c>
      <c r="AG2" s="40" t="s">
        <v>32</v>
      </c>
      <c r="AH2" s="40" t="s">
        <v>33</v>
      </c>
      <c r="AI2" s="41" t="s">
        <v>34</v>
      </c>
      <c r="AJ2" s="38" t="s">
        <v>35</v>
      </c>
      <c r="AK2" s="21" t="s">
        <v>36</v>
      </c>
      <c r="AL2" s="32" t="s">
        <v>37</v>
      </c>
      <c r="AM2" s="32" t="s">
        <v>38</v>
      </c>
      <c r="AN2" s="32" t="s">
        <v>39</v>
      </c>
      <c r="AO2" s="32" t="s">
        <v>40</v>
      </c>
      <c r="AP2" s="32" t="s">
        <v>41</v>
      </c>
      <c r="AQ2" s="22" t="s">
        <v>42</v>
      </c>
      <c r="AR2" s="42"/>
      <c r="AS2" s="38" t="s">
        <v>43</v>
      </c>
      <c r="AT2" s="32" t="s">
        <v>44</v>
      </c>
      <c r="AU2" s="32" t="s">
        <v>121</v>
      </c>
      <c r="AV2" s="32" t="s">
        <v>122</v>
      </c>
      <c r="AW2" s="32" t="s">
        <v>45</v>
      </c>
      <c r="AX2" s="32" t="s">
        <v>121</v>
      </c>
      <c r="AY2" s="32" t="s">
        <v>46</v>
      </c>
      <c r="AZ2" s="32" t="s">
        <v>121</v>
      </c>
      <c r="BA2" s="32" t="s">
        <v>47</v>
      </c>
      <c r="BB2" s="32" t="s">
        <v>48</v>
      </c>
      <c r="BC2" s="43"/>
      <c r="BD2" s="44"/>
      <c r="BE2" s="44"/>
      <c r="BF2" s="44"/>
      <c r="BG2" s="44"/>
      <c r="BH2" s="44"/>
      <c r="BI2" s="44"/>
      <c r="BJ2" s="45"/>
      <c r="BK2" s="46"/>
      <c r="BL2" s="47"/>
      <c r="BM2" s="47"/>
      <c r="BN2" s="47"/>
    </row>
    <row r="3" s="70" customFormat="1" ht="20" customHeight="1" spans="1:66">
      <c r="A3" s="74">
        <v>1</v>
      </c>
      <c r="B3" s="74" t="s">
        <v>123</v>
      </c>
      <c r="C3" s="74" t="s">
        <v>124</v>
      </c>
      <c r="D3" s="74" t="s">
        <v>125</v>
      </c>
      <c r="E3" s="77"/>
      <c r="F3" s="185" t="s">
        <v>126</v>
      </c>
      <c r="G3" s="74"/>
      <c r="H3" s="74" t="s">
        <v>127</v>
      </c>
      <c r="I3" s="74" t="s">
        <v>128</v>
      </c>
      <c r="J3" s="74">
        <v>15</v>
      </c>
      <c r="K3" s="74">
        <v>1</v>
      </c>
      <c r="L3" s="74">
        <v>0</v>
      </c>
      <c r="M3" s="78">
        <f t="shared" ref="M3:M66" si="0">J3*K3/(K3+L3)</f>
        <v>15</v>
      </c>
      <c r="N3" s="141">
        <v>0.02</v>
      </c>
      <c r="O3" s="142">
        <v>0.03</v>
      </c>
      <c r="P3" s="143">
        <v>0.01</v>
      </c>
      <c r="Q3" s="81">
        <f t="shared" ref="Q3:Q66" si="1">M3*(1+N3+O3+P3)</f>
        <v>15.9</v>
      </c>
      <c r="R3" s="74"/>
      <c r="S3" s="132"/>
      <c r="T3" s="83">
        <f t="shared" ref="T3:T66" si="2">Q3-M3</f>
        <v>0.9</v>
      </c>
      <c r="U3" s="65">
        <v>0.05</v>
      </c>
      <c r="V3" s="95">
        <f t="shared" ref="V3:V66" si="3">Q3*(1+U3)</f>
        <v>16.695</v>
      </c>
      <c r="Y3" s="96">
        <f t="shared" ref="Y3:Y66" si="4">V3-M3</f>
        <v>1.695</v>
      </c>
      <c r="Z3" s="94">
        <v>0.6</v>
      </c>
      <c r="AA3" s="95">
        <f t="shared" ref="AA3:AA66" si="5">Q3*(1+Z3)</f>
        <v>25.44</v>
      </c>
      <c r="AB3" s="70">
        <v>26.8</v>
      </c>
      <c r="AD3" s="96">
        <f t="shared" ref="AD3:AD66" si="6">AA3-M3</f>
        <v>10.44</v>
      </c>
      <c r="AE3" s="74" t="s">
        <v>129</v>
      </c>
      <c r="AF3" s="87" t="s">
        <v>130</v>
      </c>
      <c r="AG3" s="74" t="s">
        <v>131</v>
      </c>
      <c r="AH3" s="88" t="s">
        <v>132</v>
      </c>
      <c r="AI3" s="74"/>
      <c r="AJ3" s="87" t="s">
        <v>133</v>
      </c>
      <c r="AK3" s="74"/>
      <c r="AL3" s="87" t="s">
        <v>134</v>
      </c>
      <c r="AM3" s="74">
        <v>1</v>
      </c>
      <c r="AN3" s="87"/>
      <c r="AO3" s="74">
        <v>0.218</v>
      </c>
      <c r="AP3" s="87" t="s">
        <v>134</v>
      </c>
      <c r="AQ3" s="74"/>
    </row>
    <row r="4" s="70" customFormat="1" ht="20" customHeight="1" spans="1:66">
      <c r="A4" s="74">
        <v>2</v>
      </c>
      <c r="B4" s="74" t="s">
        <v>123</v>
      </c>
      <c r="C4" s="74" t="s">
        <v>124</v>
      </c>
      <c r="D4" s="74" t="s">
        <v>135</v>
      </c>
      <c r="E4" s="77"/>
      <c r="F4" s="185" t="s">
        <v>126</v>
      </c>
      <c r="G4" s="74"/>
      <c r="H4" s="74" t="s">
        <v>136</v>
      </c>
      <c r="I4" s="74" t="s">
        <v>70</v>
      </c>
      <c r="J4" s="74">
        <v>300</v>
      </c>
      <c r="K4" s="74">
        <v>1</v>
      </c>
      <c r="L4" s="74">
        <v>0</v>
      </c>
      <c r="M4" s="78">
        <f t="shared" si="0"/>
        <v>300</v>
      </c>
      <c r="N4" s="141">
        <v>0.02</v>
      </c>
      <c r="O4" s="142">
        <v>0.03</v>
      </c>
      <c r="P4" s="143">
        <v>0.01</v>
      </c>
      <c r="Q4" s="81">
        <f t="shared" si="1"/>
        <v>318</v>
      </c>
      <c r="R4" s="74"/>
      <c r="S4" s="132"/>
      <c r="T4" s="83">
        <f t="shared" si="2"/>
        <v>18</v>
      </c>
      <c r="U4" s="65">
        <v>0.05</v>
      </c>
      <c r="V4" s="95">
        <f t="shared" si="3"/>
        <v>333.9</v>
      </c>
      <c r="Y4" s="96">
        <f t="shared" si="4"/>
        <v>33.9</v>
      </c>
      <c r="Z4" s="94">
        <v>0.6</v>
      </c>
      <c r="AA4" s="95">
        <f t="shared" si="5"/>
        <v>508.8</v>
      </c>
      <c r="AB4" s="70">
        <f>AB3*20</f>
        <v>536</v>
      </c>
      <c r="AD4" s="96">
        <f t="shared" si="6"/>
        <v>208.8</v>
      </c>
      <c r="AE4" s="74"/>
      <c r="AF4" s="74"/>
      <c r="AG4" s="74"/>
      <c r="AH4" s="74"/>
      <c r="AI4" s="74"/>
      <c r="AJ4" s="87" t="s">
        <v>133</v>
      </c>
      <c r="AK4" s="74"/>
      <c r="AL4" s="87"/>
      <c r="AM4" s="74">
        <v>20</v>
      </c>
      <c r="AN4" s="87"/>
      <c r="AO4" s="74">
        <v>4.36</v>
      </c>
      <c r="AP4" s="87"/>
      <c r="AQ4" s="74"/>
    </row>
    <row r="5" s="70" customFormat="1" ht="20" customHeight="1" spans="1:66">
      <c r="A5" s="74">
        <v>3</v>
      </c>
      <c r="B5" s="74" t="s">
        <v>123</v>
      </c>
      <c r="C5" s="74" t="s">
        <v>124</v>
      </c>
      <c r="D5" s="74" t="s">
        <v>137</v>
      </c>
      <c r="E5" s="77"/>
      <c r="F5" s="185" t="s">
        <v>138</v>
      </c>
      <c r="G5" s="74"/>
      <c r="H5" s="74" t="s">
        <v>139</v>
      </c>
      <c r="I5" s="74" t="s">
        <v>140</v>
      </c>
      <c r="J5" s="74">
        <v>36</v>
      </c>
      <c r="K5" s="74">
        <v>1</v>
      </c>
      <c r="L5" s="74">
        <v>0</v>
      </c>
      <c r="M5" s="78">
        <f t="shared" si="0"/>
        <v>36</v>
      </c>
      <c r="N5" s="141">
        <v>0.02</v>
      </c>
      <c r="O5" s="142">
        <v>0.03</v>
      </c>
      <c r="P5" s="143">
        <v>0.01</v>
      </c>
      <c r="Q5" s="81">
        <f t="shared" si="1"/>
        <v>38.16</v>
      </c>
      <c r="R5" s="74"/>
      <c r="S5" s="132"/>
      <c r="T5" s="83">
        <f t="shared" si="2"/>
        <v>2.16</v>
      </c>
      <c r="U5" s="65">
        <v>0.05</v>
      </c>
      <c r="V5" s="95">
        <f t="shared" si="3"/>
        <v>40.068</v>
      </c>
      <c r="Y5" s="96">
        <f t="shared" si="4"/>
        <v>4.068</v>
      </c>
      <c r="Z5" s="94">
        <v>0.53</v>
      </c>
      <c r="AA5" s="95">
        <f t="shared" si="5"/>
        <v>58.3848</v>
      </c>
      <c r="AB5" s="70">
        <v>59</v>
      </c>
      <c r="AD5" s="96">
        <f t="shared" si="6"/>
        <v>22.3848</v>
      </c>
      <c r="AE5" s="74" t="s">
        <v>129</v>
      </c>
      <c r="AF5" s="87" t="s">
        <v>130</v>
      </c>
      <c r="AG5" s="74" t="s">
        <v>131</v>
      </c>
      <c r="AH5" s="88" t="s">
        <v>132</v>
      </c>
      <c r="AI5" s="74"/>
      <c r="AJ5" s="87" t="s">
        <v>133</v>
      </c>
      <c r="AK5" s="74"/>
      <c r="AL5" s="87" t="s">
        <v>134</v>
      </c>
      <c r="AM5" s="74">
        <v>1</v>
      </c>
      <c r="AN5" s="87"/>
      <c r="AO5" s="74">
        <v>0.5</v>
      </c>
      <c r="AP5" s="87" t="s">
        <v>134</v>
      </c>
      <c r="AQ5" s="74"/>
    </row>
    <row r="6" s="70" customFormat="1" ht="20" customHeight="1" spans="1:66">
      <c r="A6" s="74">
        <v>4</v>
      </c>
      <c r="B6" s="74" t="s">
        <v>123</v>
      </c>
      <c r="C6" s="74" t="s">
        <v>124</v>
      </c>
      <c r="D6" s="74" t="s">
        <v>141</v>
      </c>
      <c r="E6" s="77"/>
      <c r="F6" s="185" t="s">
        <v>138</v>
      </c>
      <c r="G6" s="74"/>
      <c r="H6" s="74" t="s">
        <v>142</v>
      </c>
      <c r="I6" s="74" t="s">
        <v>70</v>
      </c>
      <c r="J6" s="74">
        <v>792</v>
      </c>
      <c r="K6" s="74">
        <v>1</v>
      </c>
      <c r="L6" s="74">
        <v>0</v>
      </c>
      <c r="M6" s="78">
        <f t="shared" si="0"/>
        <v>792</v>
      </c>
      <c r="N6" s="141">
        <v>0.02</v>
      </c>
      <c r="O6" s="142">
        <v>0.03</v>
      </c>
      <c r="P6" s="143">
        <v>0.01</v>
      </c>
      <c r="Q6" s="81">
        <f t="shared" si="1"/>
        <v>839.52</v>
      </c>
      <c r="R6" s="74"/>
      <c r="S6" s="132"/>
      <c r="T6" s="83">
        <f t="shared" si="2"/>
        <v>47.5200000000001</v>
      </c>
      <c r="U6" s="65">
        <v>0.05</v>
      </c>
      <c r="V6" s="95">
        <f t="shared" si="3"/>
        <v>881.496</v>
      </c>
      <c r="Y6" s="96">
        <f t="shared" si="4"/>
        <v>89.4960000000001</v>
      </c>
      <c r="Z6" s="94">
        <v>0.53</v>
      </c>
      <c r="AA6" s="95">
        <f t="shared" si="5"/>
        <v>1284.4656</v>
      </c>
      <c r="AB6" s="70">
        <f>AB5*22</f>
        <v>1298</v>
      </c>
      <c r="AD6" s="96">
        <f t="shared" si="6"/>
        <v>492.4656</v>
      </c>
      <c r="AE6" s="74"/>
      <c r="AF6" s="74"/>
      <c r="AG6" s="74"/>
      <c r="AH6" s="74"/>
      <c r="AI6" s="74"/>
      <c r="AJ6" s="87" t="s">
        <v>133</v>
      </c>
      <c r="AK6" s="74"/>
      <c r="AL6" s="87"/>
      <c r="AM6" s="74">
        <v>22</v>
      </c>
      <c r="AN6" s="87"/>
      <c r="AO6" s="74">
        <v>11</v>
      </c>
      <c r="AP6" s="87"/>
      <c r="AQ6" s="74"/>
    </row>
    <row r="7" s="70" customFormat="1" ht="20" customHeight="1" spans="1:66">
      <c r="A7" s="74">
        <v>5</v>
      </c>
      <c r="B7" s="74" t="s">
        <v>123</v>
      </c>
      <c r="C7" s="74" t="s">
        <v>124</v>
      </c>
      <c r="D7" s="74" t="s">
        <v>143</v>
      </c>
      <c r="E7" s="77"/>
      <c r="F7" s="185" t="s">
        <v>144</v>
      </c>
      <c r="G7" s="74"/>
      <c r="H7" s="74" t="s">
        <v>139</v>
      </c>
      <c r="I7" s="74" t="s">
        <v>128</v>
      </c>
      <c r="J7" s="74">
        <v>25</v>
      </c>
      <c r="K7" s="74">
        <v>1</v>
      </c>
      <c r="L7" s="74">
        <v>0</v>
      </c>
      <c r="M7" s="78">
        <f t="shared" si="0"/>
        <v>25</v>
      </c>
      <c r="N7" s="141">
        <v>0.02</v>
      </c>
      <c r="O7" s="142">
        <v>0.03</v>
      </c>
      <c r="P7" s="143">
        <v>0.01</v>
      </c>
      <c r="Q7" s="81">
        <f t="shared" si="1"/>
        <v>26.5</v>
      </c>
      <c r="R7" s="74"/>
      <c r="S7" s="132"/>
      <c r="T7" s="83">
        <f t="shared" si="2"/>
        <v>1.5</v>
      </c>
      <c r="U7" s="65">
        <v>0.05</v>
      </c>
      <c r="V7" s="95">
        <f t="shared" si="3"/>
        <v>27.825</v>
      </c>
      <c r="Y7" s="96">
        <f t="shared" si="4"/>
        <v>2.825</v>
      </c>
      <c r="Z7" s="94">
        <v>0.48</v>
      </c>
      <c r="AA7" s="95">
        <f t="shared" si="5"/>
        <v>39.22</v>
      </c>
      <c r="AB7" s="70">
        <v>39.8</v>
      </c>
      <c r="AD7" s="96">
        <f t="shared" si="6"/>
        <v>14.22</v>
      </c>
      <c r="AE7" s="74" t="s">
        <v>129</v>
      </c>
      <c r="AF7" s="87" t="s">
        <v>130</v>
      </c>
      <c r="AG7" s="74" t="s">
        <v>131</v>
      </c>
      <c r="AH7" s="88" t="s">
        <v>132</v>
      </c>
      <c r="AI7" s="74"/>
      <c r="AJ7" s="87" t="s">
        <v>133</v>
      </c>
      <c r="AK7" s="74"/>
      <c r="AL7" s="87" t="s">
        <v>134</v>
      </c>
      <c r="AM7" s="74">
        <v>1</v>
      </c>
      <c r="AN7" s="87"/>
      <c r="AO7" s="74">
        <v>0.5</v>
      </c>
      <c r="AP7" s="87" t="s">
        <v>134</v>
      </c>
      <c r="AQ7" s="74"/>
    </row>
    <row r="8" s="70" customFormat="1" ht="20" customHeight="1" spans="1:66">
      <c r="A8" s="74">
        <v>6</v>
      </c>
      <c r="B8" s="74" t="s">
        <v>123</v>
      </c>
      <c r="C8" s="74" t="s">
        <v>124</v>
      </c>
      <c r="D8" s="74" t="s">
        <v>145</v>
      </c>
      <c r="E8" s="77"/>
      <c r="F8" s="185" t="s">
        <v>144</v>
      </c>
      <c r="G8" s="74"/>
      <c r="H8" s="74" t="s">
        <v>146</v>
      </c>
      <c r="I8" s="74" t="s">
        <v>70</v>
      </c>
      <c r="J8" s="74">
        <v>600</v>
      </c>
      <c r="K8" s="74">
        <v>1</v>
      </c>
      <c r="L8" s="74">
        <v>0</v>
      </c>
      <c r="M8" s="78">
        <f t="shared" si="0"/>
        <v>600</v>
      </c>
      <c r="N8" s="141">
        <v>0.02</v>
      </c>
      <c r="O8" s="142">
        <v>0.03</v>
      </c>
      <c r="P8" s="143">
        <v>0.01</v>
      </c>
      <c r="Q8" s="81">
        <f t="shared" si="1"/>
        <v>636</v>
      </c>
      <c r="R8" s="74"/>
      <c r="S8" s="132"/>
      <c r="T8" s="83">
        <f t="shared" si="2"/>
        <v>36</v>
      </c>
      <c r="U8" s="65">
        <v>0.05</v>
      </c>
      <c r="V8" s="95">
        <f t="shared" si="3"/>
        <v>667.8</v>
      </c>
      <c r="Y8" s="96">
        <f t="shared" si="4"/>
        <v>67.8000000000001</v>
      </c>
      <c r="Z8" s="94">
        <v>0.48</v>
      </c>
      <c r="AA8" s="95">
        <f t="shared" si="5"/>
        <v>941.28</v>
      </c>
      <c r="AB8" s="70">
        <f>AB7*24</f>
        <v>955.2</v>
      </c>
      <c r="AD8" s="96">
        <f t="shared" si="6"/>
        <v>341.28</v>
      </c>
      <c r="AE8" s="74"/>
      <c r="AF8" s="74"/>
      <c r="AG8" s="74"/>
      <c r="AH8" s="74"/>
      <c r="AI8" s="74"/>
      <c r="AJ8" s="87" t="s">
        <v>133</v>
      </c>
      <c r="AK8" s="74"/>
      <c r="AL8" s="87"/>
      <c r="AM8" s="74">
        <v>24</v>
      </c>
      <c r="AN8" s="87"/>
      <c r="AO8" s="74">
        <v>12</v>
      </c>
      <c r="AP8" s="87"/>
      <c r="AQ8" s="74"/>
    </row>
    <row r="9" s="70" customFormat="1" ht="20" customHeight="1" spans="1:66">
      <c r="A9" s="74">
        <v>7</v>
      </c>
      <c r="B9" s="74" t="s">
        <v>123</v>
      </c>
      <c r="C9" s="74" t="s">
        <v>124</v>
      </c>
      <c r="D9" s="74" t="s">
        <v>147</v>
      </c>
      <c r="E9" s="77"/>
      <c r="F9" s="185" t="s">
        <v>148</v>
      </c>
      <c r="G9" s="74"/>
      <c r="H9" s="74" t="s">
        <v>149</v>
      </c>
      <c r="I9" s="74" t="s">
        <v>118</v>
      </c>
      <c r="J9" s="74">
        <v>55</v>
      </c>
      <c r="K9" s="74">
        <v>1</v>
      </c>
      <c r="L9" s="74">
        <v>0</v>
      </c>
      <c r="M9" s="78">
        <f t="shared" si="0"/>
        <v>55</v>
      </c>
      <c r="N9" s="141">
        <v>0.02</v>
      </c>
      <c r="O9" s="142">
        <v>0.03</v>
      </c>
      <c r="P9" s="143">
        <v>0.01</v>
      </c>
      <c r="Q9" s="81">
        <f t="shared" si="1"/>
        <v>58.3</v>
      </c>
      <c r="R9" s="74"/>
      <c r="S9" s="132"/>
      <c r="T9" s="83">
        <f t="shared" si="2"/>
        <v>3.3</v>
      </c>
      <c r="U9" s="65">
        <v>0.05</v>
      </c>
      <c r="V9" s="95">
        <f t="shared" si="3"/>
        <v>61.215</v>
      </c>
      <c r="Y9" s="96">
        <f t="shared" si="4"/>
        <v>6.21500000000001</v>
      </c>
      <c r="Z9" s="94">
        <v>0.52</v>
      </c>
      <c r="AA9" s="95">
        <f t="shared" si="5"/>
        <v>88.616</v>
      </c>
      <c r="AB9" s="70">
        <v>89.9</v>
      </c>
      <c r="AD9" s="96">
        <f t="shared" si="6"/>
        <v>33.616</v>
      </c>
      <c r="AE9" s="74" t="s">
        <v>129</v>
      </c>
      <c r="AF9" s="87" t="s">
        <v>130</v>
      </c>
      <c r="AG9" s="74" t="s">
        <v>131</v>
      </c>
      <c r="AH9" s="88" t="s">
        <v>132</v>
      </c>
      <c r="AI9" s="74"/>
      <c r="AJ9" s="87" t="s">
        <v>133</v>
      </c>
      <c r="AK9" s="74"/>
      <c r="AL9" s="87" t="s">
        <v>150</v>
      </c>
      <c r="AM9" s="74">
        <v>1</v>
      </c>
      <c r="AN9" s="87"/>
      <c r="AO9" s="74">
        <v>1</v>
      </c>
      <c r="AP9" s="87" t="s">
        <v>151</v>
      </c>
      <c r="AQ9" s="74"/>
    </row>
    <row r="10" s="70" customFormat="1" ht="20" customHeight="1" spans="1:66">
      <c r="A10" s="74">
        <v>8</v>
      </c>
      <c r="B10" s="74" t="s">
        <v>123</v>
      </c>
      <c r="C10" s="74" t="s">
        <v>124</v>
      </c>
      <c r="D10" s="74" t="s">
        <v>152</v>
      </c>
      <c r="E10" s="77"/>
      <c r="F10" s="185" t="s">
        <v>148</v>
      </c>
      <c r="G10" s="74"/>
      <c r="H10" s="74" t="s">
        <v>153</v>
      </c>
      <c r="I10" s="74" t="s">
        <v>70</v>
      </c>
      <c r="J10" s="74">
        <v>1100</v>
      </c>
      <c r="K10" s="74">
        <v>1</v>
      </c>
      <c r="L10" s="74">
        <v>0</v>
      </c>
      <c r="M10" s="78">
        <f t="shared" si="0"/>
        <v>1100</v>
      </c>
      <c r="N10" s="141">
        <v>0.02</v>
      </c>
      <c r="O10" s="142">
        <v>0.03</v>
      </c>
      <c r="P10" s="143">
        <v>0.01</v>
      </c>
      <c r="Q10" s="81">
        <f t="shared" si="1"/>
        <v>1166</v>
      </c>
      <c r="R10" s="74"/>
      <c r="S10" s="132"/>
      <c r="T10" s="83">
        <f t="shared" si="2"/>
        <v>66</v>
      </c>
      <c r="U10" s="65">
        <v>0.05</v>
      </c>
      <c r="V10" s="95">
        <f t="shared" si="3"/>
        <v>1224.3</v>
      </c>
      <c r="Y10" s="96">
        <f t="shared" si="4"/>
        <v>124.3</v>
      </c>
      <c r="Z10" s="94">
        <v>0.52</v>
      </c>
      <c r="AA10" s="95">
        <f t="shared" si="5"/>
        <v>1772.32</v>
      </c>
      <c r="AB10" s="70">
        <f>AB9*20</f>
        <v>1798</v>
      </c>
      <c r="AD10" s="96">
        <f t="shared" si="6"/>
        <v>672.32</v>
      </c>
      <c r="AE10" s="74"/>
      <c r="AF10" s="74"/>
      <c r="AG10" s="74"/>
      <c r="AH10" s="74"/>
      <c r="AI10" s="74"/>
      <c r="AJ10" s="87" t="s">
        <v>133</v>
      </c>
      <c r="AK10" s="74"/>
      <c r="AL10" s="87"/>
      <c r="AM10" s="74">
        <v>20</v>
      </c>
      <c r="AN10" s="87"/>
      <c r="AO10" s="74">
        <v>20</v>
      </c>
      <c r="AP10" s="87"/>
      <c r="AQ10" s="74"/>
    </row>
    <row r="11" s="70" customFormat="1" ht="20" customHeight="1" spans="1:66">
      <c r="A11" s="74">
        <v>9</v>
      </c>
      <c r="B11" s="74" t="s">
        <v>123</v>
      </c>
      <c r="C11" s="74" t="s">
        <v>124</v>
      </c>
      <c r="D11" s="74" t="s">
        <v>154</v>
      </c>
      <c r="E11" s="77"/>
      <c r="F11" s="185" t="s">
        <v>155</v>
      </c>
      <c r="G11" s="74"/>
      <c r="H11" s="74" t="s">
        <v>156</v>
      </c>
      <c r="I11" s="74" t="s">
        <v>128</v>
      </c>
      <c r="J11" s="74">
        <v>7.5</v>
      </c>
      <c r="K11" s="74">
        <v>1</v>
      </c>
      <c r="L11" s="74">
        <v>0</v>
      </c>
      <c r="M11" s="78">
        <f t="shared" si="0"/>
        <v>7.5</v>
      </c>
      <c r="N11" s="141">
        <v>0.02</v>
      </c>
      <c r="O11" s="142">
        <v>0.03</v>
      </c>
      <c r="P11" s="143">
        <v>0.01</v>
      </c>
      <c r="Q11" s="81">
        <f t="shared" si="1"/>
        <v>7.95</v>
      </c>
      <c r="R11" s="74"/>
      <c r="S11" s="132"/>
      <c r="T11" s="83">
        <f t="shared" si="2"/>
        <v>0.45</v>
      </c>
      <c r="U11" s="65">
        <v>0.05</v>
      </c>
      <c r="V11" s="95">
        <f t="shared" si="3"/>
        <v>8.3475</v>
      </c>
      <c r="Y11" s="96">
        <f t="shared" si="4"/>
        <v>0.8475</v>
      </c>
      <c r="Z11" s="94">
        <v>0.9</v>
      </c>
      <c r="AA11" s="95">
        <f t="shared" si="5"/>
        <v>15.105</v>
      </c>
      <c r="AB11" s="70">
        <v>15.8</v>
      </c>
      <c r="AD11" s="96">
        <f t="shared" si="6"/>
        <v>7.605</v>
      </c>
      <c r="AE11" s="74" t="s">
        <v>129</v>
      </c>
      <c r="AF11" s="87" t="s">
        <v>130</v>
      </c>
      <c r="AG11" s="74"/>
      <c r="AH11" s="74"/>
      <c r="AI11" s="74"/>
      <c r="AJ11" s="87" t="s">
        <v>133</v>
      </c>
      <c r="AK11" s="74"/>
      <c r="AL11" s="87" t="s">
        <v>157</v>
      </c>
      <c r="AM11" s="74">
        <v>1</v>
      </c>
      <c r="AN11" s="87"/>
      <c r="AO11" s="74">
        <v>0.07</v>
      </c>
      <c r="AP11" s="87" t="s">
        <v>157</v>
      </c>
      <c r="AQ11" s="74"/>
    </row>
    <row r="12" s="70" customFormat="1" ht="20" customHeight="1" spans="1:66">
      <c r="A12" s="74">
        <v>10</v>
      </c>
      <c r="B12" s="74" t="s">
        <v>123</v>
      </c>
      <c r="C12" s="74" t="s">
        <v>124</v>
      </c>
      <c r="D12" s="74" t="s">
        <v>158</v>
      </c>
      <c r="E12" s="77"/>
      <c r="F12" s="185" t="s">
        <v>155</v>
      </c>
      <c r="G12" s="74"/>
      <c r="H12" s="74" t="s">
        <v>159</v>
      </c>
      <c r="I12" s="74" t="s">
        <v>70</v>
      </c>
      <c r="J12" s="74">
        <v>225</v>
      </c>
      <c r="K12" s="74">
        <v>1</v>
      </c>
      <c r="L12" s="74">
        <v>0</v>
      </c>
      <c r="M12" s="78">
        <f t="shared" si="0"/>
        <v>225</v>
      </c>
      <c r="N12" s="141">
        <v>0.02</v>
      </c>
      <c r="O12" s="142">
        <v>0.03</v>
      </c>
      <c r="P12" s="143">
        <v>0.01</v>
      </c>
      <c r="Q12" s="81">
        <f t="shared" si="1"/>
        <v>238.5</v>
      </c>
      <c r="R12" s="74"/>
      <c r="S12" s="132"/>
      <c r="T12" s="83">
        <f t="shared" si="2"/>
        <v>13.5</v>
      </c>
      <c r="U12" s="65">
        <v>0.05</v>
      </c>
      <c r="V12" s="95">
        <f t="shared" si="3"/>
        <v>250.425</v>
      </c>
      <c r="Y12" s="96">
        <f t="shared" si="4"/>
        <v>25.425</v>
      </c>
      <c r="Z12" s="94">
        <v>0.9</v>
      </c>
      <c r="AA12" s="95">
        <f t="shared" si="5"/>
        <v>453.15</v>
      </c>
      <c r="AB12" s="70">
        <f t="shared" ref="AB12:AB16" si="7">AB11*30</f>
        <v>474</v>
      </c>
      <c r="AD12" s="96">
        <f t="shared" si="6"/>
        <v>228.15</v>
      </c>
      <c r="AE12" s="74"/>
      <c r="AF12" s="74"/>
      <c r="AG12" s="74" t="s">
        <v>131</v>
      </c>
      <c r="AH12" s="88" t="s">
        <v>132</v>
      </c>
      <c r="AI12" s="74"/>
      <c r="AJ12" s="87" t="s">
        <v>133</v>
      </c>
      <c r="AK12" s="74"/>
      <c r="AL12" s="87"/>
      <c r="AM12" s="74">
        <v>30</v>
      </c>
      <c r="AN12" s="87"/>
      <c r="AO12" s="74">
        <v>2.1</v>
      </c>
      <c r="AP12" s="87"/>
      <c r="AQ12" s="74"/>
    </row>
    <row r="13" s="70" customFormat="1" ht="20" customHeight="1" spans="1:66">
      <c r="A13" s="74">
        <v>11</v>
      </c>
      <c r="B13" s="74" t="s">
        <v>123</v>
      </c>
      <c r="C13" s="74" t="s">
        <v>124</v>
      </c>
      <c r="D13" s="74" t="s">
        <v>160</v>
      </c>
      <c r="E13" s="77"/>
      <c r="F13" s="185" t="s">
        <v>161</v>
      </c>
      <c r="G13" s="74"/>
      <c r="H13" s="74" t="s">
        <v>156</v>
      </c>
      <c r="I13" s="74" t="s">
        <v>128</v>
      </c>
      <c r="J13" s="74">
        <v>7.5</v>
      </c>
      <c r="K13" s="74">
        <v>1</v>
      </c>
      <c r="L13" s="74">
        <v>0</v>
      </c>
      <c r="M13" s="78">
        <f t="shared" si="0"/>
        <v>7.5</v>
      </c>
      <c r="N13" s="141">
        <v>0.02</v>
      </c>
      <c r="O13" s="142">
        <v>0.03</v>
      </c>
      <c r="P13" s="143">
        <v>0.01</v>
      </c>
      <c r="Q13" s="81">
        <f t="shared" si="1"/>
        <v>7.95</v>
      </c>
      <c r="R13" s="74"/>
      <c r="S13" s="132"/>
      <c r="T13" s="83">
        <f t="shared" si="2"/>
        <v>0.45</v>
      </c>
      <c r="U13" s="65">
        <v>0.05</v>
      </c>
      <c r="V13" s="95">
        <f t="shared" si="3"/>
        <v>8.3475</v>
      </c>
      <c r="Y13" s="96">
        <f t="shared" si="4"/>
        <v>0.8475</v>
      </c>
      <c r="Z13" s="94">
        <v>0.9</v>
      </c>
      <c r="AA13" s="95">
        <f t="shared" si="5"/>
        <v>15.105</v>
      </c>
      <c r="AB13" s="70">
        <v>15.8</v>
      </c>
      <c r="AD13" s="96">
        <f t="shared" si="6"/>
        <v>7.605</v>
      </c>
      <c r="AE13" s="74" t="s">
        <v>129</v>
      </c>
      <c r="AF13" s="87" t="s">
        <v>130</v>
      </c>
      <c r="AG13" s="74"/>
      <c r="AH13" s="74"/>
      <c r="AI13" s="74"/>
      <c r="AJ13" s="87" t="s">
        <v>133</v>
      </c>
      <c r="AK13" s="74"/>
      <c r="AL13" s="87" t="s">
        <v>157</v>
      </c>
      <c r="AM13" s="74">
        <v>1</v>
      </c>
      <c r="AN13" s="87"/>
      <c r="AO13" s="74">
        <v>0.07</v>
      </c>
      <c r="AP13" s="87" t="s">
        <v>157</v>
      </c>
      <c r="AQ13" s="74"/>
    </row>
    <row r="14" s="70" customFormat="1" ht="20" customHeight="1" spans="1:66">
      <c r="A14" s="74">
        <v>12</v>
      </c>
      <c r="B14" s="74" t="s">
        <v>123</v>
      </c>
      <c r="C14" s="74" t="s">
        <v>124</v>
      </c>
      <c r="D14" s="74" t="s">
        <v>162</v>
      </c>
      <c r="E14" s="77"/>
      <c r="F14" s="185" t="s">
        <v>161</v>
      </c>
      <c r="G14" s="74"/>
      <c r="H14" s="74" t="s">
        <v>159</v>
      </c>
      <c r="I14" s="74" t="s">
        <v>70</v>
      </c>
      <c r="J14" s="74">
        <v>225</v>
      </c>
      <c r="K14" s="74">
        <v>1</v>
      </c>
      <c r="L14" s="74">
        <v>0</v>
      </c>
      <c r="M14" s="78">
        <f t="shared" si="0"/>
        <v>225</v>
      </c>
      <c r="N14" s="141">
        <v>0.02</v>
      </c>
      <c r="O14" s="142">
        <v>0.03</v>
      </c>
      <c r="P14" s="143">
        <v>0.01</v>
      </c>
      <c r="Q14" s="81">
        <f t="shared" si="1"/>
        <v>238.5</v>
      </c>
      <c r="R14" s="74"/>
      <c r="S14" s="132"/>
      <c r="T14" s="83">
        <f t="shared" si="2"/>
        <v>13.5</v>
      </c>
      <c r="U14" s="65">
        <v>0.05</v>
      </c>
      <c r="V14" s="95">
        <f t="shared" si="3"/>
        <v>250.425</v>
      </c>
      <c r="Y14" s="96">
        <f t="shared" si="4"/>
        <v>25.425</v>
      </c>
      <c r="Z14" s="94">
        <v>0.9</v>
      </c>
      <c r="AA14" s="95">
        <f t="shared" si="5"/>
        <v>453.15</v>
      </c>
      <c r="AB14" s="70">
        <f t="shared" si="7"/>
        <v>474</v>
      </c>
      <c r="AD14" s="96">
        <f t="shared" si="6"/>
        <v>228.15</v>
      </c>
      <c r="AE14" s="74"/>
      <c r="AF14" s="74"/>
      <c r="AG14" s="74" t="s">
        <v>131</v>
      </c>
      <c r="AH14" s="88" t="s">
        <v>132</v>
      </c>
      <c r="AI14" s="74"/>
      <c r="AJ14" s="87" t="s">
        <v>133</v>
      </c>
      <c r="AK14" s="74"/>
      <c r="AL14" s="87"/>
      <c r="AM14" s="74">
        <v>30</v>
      </c>
      <c r="AN14" s="87"/>
      <c r="AO14" s="74">
        <v>2.1</v>
      </c>
      <c r="AP14" s="87"/>
      <c r="AQ14" s="74"/>
    </row>
    <row r="15" s="70" customFormat="1" ht="20" customHeight="1" spans="1:66">
      <c r="A15" s="74">
        <v>13</v>
      </c>
      <c r="B15" s="74" t="s">
        <v>123</v>
      </c>
      <c r="C15" s="74" t="s">
        <v>124</v>
      </c>
      <c r="D15" s="74" t="s">
        <v>163</v>
      </c>
      <c r="E15" s="77"/>
      <c r="F15" s="185" t="s">
        <v>164</v>
      </c>
      <c r="G15" s="74"/>
      <c r="H15" s="74" t="s">
        <v>156</v>
      </c>
      <c r="I15" s="74" t="s">
        <v>128</v>
      </c>
      <c r="J15" s="74">
        <v>7.5</v>
      </c>
      <c r="K15" s="74">
        <v>1</v>
      </c>
      <c r="L15" s="74">
        <v>0</v>
      </c>
      <c r="M15" s="78">
        <f t="shared" si="0"/>
        <v>7.5</v>
      </c>
      <c r="N15" s="141">
        <v>0.02</v>
      </c>
      <c r="O15" s="142">
        <v>0.03</v>
      </c>
      <c r="P15" s="143">
        <v>0.01</v>
      </c>
      <c r="Q15" s="81">
        <f t="shared" si="1"/>
        <v>7.95</v>
      </c>
      <c r="R15" s="74"/>
      <c r="S15" s="132"/>
      <c r="T15" s="83">
        <f t="shared" si="2"/>
        <v>0.45</v>
      </c>
      <c r="U15" s="65">
        <v>0.05</v>
      </c>
      <c r="V15" s="95">
        <f t="shared" si="3"/>
        <v>8.3475</v>
      </c>
      <c r="Y15" s="96">
        <f t="shared" si="4"/>
        <v>0.8475</v>
      </c>
      <c r="Z15" s="94">
        <v>0.9</v>
      </c>
      <c r="AA15" s="95">
        <f t="shared" si="5"/>
        <v>15.105</v>
      </c>
      <c r="AB15" s="70">
        <v>15.8</v>
      </c>
      <c r="AD15" s="96">
        <f t="shared" si="6"/>
        <v>7.605</v>
      </c>
      <c r="AE15" s="74" t="s">
        <v>129</v>
      </c>
      <c r="AF15" s="87" t="s">
        <v>130</v>
      </c>
      <c r="AG15" s="74"/>
      <c r="AH15" s="74"/>
      <c r="AI15" s="74"/>
      <c r="AJ15" s="87" t="s">
        <v>133</v>
      </c>
      <c r="AK15" s="74"/>
      <c r="AL15" s="87" t="s">
        <v>157</v>
      </c>
      <c r="AM15" s="74">
        <v>1</v>
      </c>
      <c r="AN15" s="87"/>
      <c r="AO15" s="74">
        <v>0.07</v>
      </c>
      <c r="AP15" s="87" t="s">
        <v>157</v>
      </c>
      <c r="AQ15" s="74"/>
    </row>
    <row r="16" s="70" customFormat="1" ht="20" customHeight="1" spans="1:66">
      <c r="A16" s="74">
        <v>14</v>
      </c>
      <c r="B16" s="74" t="s">
        <v>123</v>
      </c>
      <c r="C16" s="74" t="s">
        <v>124</v>
      </c>
      <c r="D16" s="74" t="s">
        <v>165</v>
      </c>
      <c r="E16" s="77"/>
      <c r="F16" s="185" t="s">
        <v>164</v>
      </c>
      <c r="G16" s="74"/>
      <c r="H16" s="74" t="s">
        <v>159</v>
      </c>
      <c r="I16" s="74" t="s">
        <v>70</v>
      </c>
      <c r="J16" s="74">
        <v>225</v>
      </c>
      <c r="K16" s="74">
        <v>1</v>
      </c>
      <c r="L16" s="74">
        <v>0</v>
      </c>
      <c r="M16" s="78">
        <f t="shared" si="0"/>
        <v>225</v>
      </c>
      <c r="N16" s="141">
        <v>0.02</v>
      </c>
      <c r="O16" s="142">
        <v>0.03</v>
      </c>
      <c r="P16" s="143">
        <v>0.01</v>
      </c>
      <c r="Q16" s="81">
        <f t="shared" si="1"/>
        <v>238.5</v>
      </c>
      <c r="R16" s="74"/>
      <c r="S16" s="132"/>
      <c r="T16" s="83">
        <f t="shared" si="2"/>
        <v>13.5</v>
      </c>
      <c r="U16" s="65">
        <v>0.05</v>
      </c>
      <c r="V16" s="95">
        <f t="shared" si="3"/>
        <v>250.425</v>
      </c>
      <c r="Y16" s="96">
        <f t="shared" si="4"/>
        <v>25.425</v>
      </c>
      <c r="Z16" s="94">
        <v>0.9</v>
      </c>
      <c r="AA16" s="95">
        <f t="shared" si="5"/>
        <v>453.15</v>
      </c>
      <c r="AB16" s="70">
        <f t="shared" si="7"/>
        <v>474</v>
      </c>
      <c r="AD16" s="96">
        <f t="shared" si="6"/>
        <v>228.15</v>
      </c>
      <c r="AE16" s="74"/>
      <c r="AF16" s="74"/>
      <c r="AG16" s="74"/>
      <c r="AH16" s="74"/>
      <c r="AI16" s="74"/>
      <c r="AJ16" s="87" t="s">
        <v>133</v>
      </c>
      <c r="AK16" s="74"/>
      <c r="AL16" s="87"/>
      <c r="AM16" s="74">
        <v>30</v>
      </c>
      <c r="AN16" s="87"/>
      <c r="AO16" s="74">
        <v>2.1</v>
      </c>
      <c r="AP16" s="87"/>
      <c r="AQ16" s="74"/>
    </row>
    <row r="17" s="70" customFormat="1" ht="20" customHeight="1" spans="1:43">
      <c r="A17" s="74">
        <v>15</v>
      </c>
      <c r="B17" s="74" t="s">
        <v>123</v>
      </c>
      <c r="C17" s="74" t="s">
        <v>124</v>
      </c>
      <c r="D17" s="74" t="s">
        <v>166</v>
      </c>
      <c r="E17" s="77"/>
      <c r="F17" s="185" t="s">
        <v>167</v>
      </c>
      <c r="G17" s="74"/>
      <c r="H17" s="74" t="s">
        <v>168</v>
      </c>
      <c r="I17" s="74" t="s">
        <v>128</v>
      </c>
      <c r="J17" s="74">
        <v>12</v>
      </c>
      <c r="K17" s="74">
        <v>1</v>
      </c>
      <c r="L17" s="74">
        <v>0</v>
      </c>
      <c r="M17" s="78">
        <f t="shared" si="0"/>
        <v>12</v>
      </c>
      <c r="N17" s="141">
        <v>0.02</v>
      </c>
      <c r="O17" s="142">
        <v>0.03</v>
      </c>
      <c r="P17" s="143">
        <v>0.01</v>
      </c>
      <c r="Q17" s="81">
        <f t="shared" si="1"/>
        <v>12.72</v>
      </c>
      <c r="R17" s="74"/>
      <c r="S17" s="132"/>
      <c r="T17" s="83">
        <f t="shared" si="2"/>
        <v>0.720000000000001</v>
      </c>
      <c r="U17" s="65">
        <v>0.05</v>
      </c>
      <c r="V17" s="95">
        <f t="shared" si="3"/>
        <v>13.356</v>
      </c>
      <c r="Y17" s="96">
        <f t="shared" si="4"/>
        <v>1.356</v>
      </c>
      <c r="Z17" s="94">
        <v>0.8</v>
      </c>
      <c r="AA17" s="95">
        <f t="shared" si="5"/>
        <v>22.896</v>
      </c>
      <c r="AB17" s="70">
        <v>23.8</v>
      </c>
      <c r="AD17" s="96">
        <f t="shared" si="6"/>
        <v>10.896</v>
      </c>
      <c r="AE17" s="74" t="s">
        <v>129</v>
      </c>
      <c r="AF17" s="87" t="s">
        <v>130</v>
      </c>
      <c r="AG17" s="74" t="s">
        <v>131</v>
      </c>
      <c r="AH17" s="88" t="s">
        <v>132</v>
      </c>
      <c r="AI17" s="74"/>
      <c r="AJ17" s="87" t="s">
        <v>133</v>
      </c>
      <c r="AK17" s="74"/>
      <c r="AL17" s="87" t="s">
        <v>169</v>
      </c>
      <c r="AM17" s="74">
        <v>1</v>
      </c>
      <c r="AN17" s="87"/>
      <c r="AO17" s="74">
        <v>0.08</v>
      </c>
      <c r="AP17" s="87" t="s">
        <v>170</v>
      </c>
      <c r="AQ17" s="74"/>
    </row>
    <row r="18" s="70" customFormat="1" ht="20" customHeight="1" spans="1:43">
      <c r="A18" s="74">
        <v>16</v>
      </c>
      <c r="B18" s="74" t="s">
        <v>123</v>
      </c>
      <c r="C18" s="74" t="s">
        <v>124</v>
      </c>
      <c r="D18" s="74" t="s">
        <v>171</v>
      </c>
      <c r="E18" s="77"/>
      <c r="F18" s="185" t="s">
        <v>167</v>
      </c>
      <c r="G18" s="74"/>
      <c r="H18" s="74" t="s">
        <v>172</v>
      </c>
      <c r="I18" s="74" t="s">
        <v>70</v>
      </c>
      <c r="J18" s="74">
        <v>300</v>
      </c>
      <c r="K18" s="74">
        <v>1</v>
      </c>
      <c r="L18" s="74">
        <v>0</v>
      </c>
      <c r="M18" s="78">
        <f t="shared" si="0"/>
        <v>300</v>
      </c>
      <c r="N18" s="141">
        <v>0.02</v>
      </c>
      <c r="O18" s="142">
        <v>0.03</v>
      </c>
      <c r="P18" s="143">
        <v>0.01</v>
      </c>
      <c r="Q18" s="81">
        <f t="shared" si="1"/>
        <v>318</v>
      </c>
      <c r="R18" s="74"/>
      <c r="S18" s="132"/>
      <c r="T18" s="83">
        <f t="shared" si="2"/>
        <v>18</v>
      </c>
      <c r="U18" s="65">
        <v>0.05</v>
      </c>
      <c r="V18" s="95">
        <f t="shared" si="3"/>
        <v>333.9</v>
      </c>
      <c r="Y18" s="96">
        <f t="shared" si="4"/>
        <v>33.9</v>
      </c>
      <c r="Z18" s="94">
        <v>0.8</v>
      </c>
      <c r="AA18" s="95">
        <f t="shared" si="5"/>
        <v>572.4</v>
      </c>
      <c r="AB18" s="70">
        <f>AB17*25</f>
        <v>595</v>
      </c>
      <c r="AD18" s="96">
        <f t="shared" si="6"/>
        <v>272.4</v>
      </c>
      <c r="AE18" s="74"/>
      <c r="AF18" s="74"/>
      <c r="AG18" s="74"/>
      <c r="AH18" s="74"/>
      <c r="AI18" s="74"/>
      <c r="AJ18" s="87" t="s">
        <v>133</v>
      </c>
      <c r="AK18" s="74"/>
      <c r="AL18" s="87"/>
      <c r="AM18" s="74">
        <v>25</v>
      </c>
      <c r="AN18" s="87"/>
      <c r="AO18" s="74">
        <v>2</v>
      </c>
      <c r="AP18" s="87"/>
      <c r="AQ18" s="74"/>
    </row>
    <row r="19" s="70" customFormat="1" ht="20" customHeight="1" spans="1:43">
      <c r="A19" s="74">
        <v>17</v>
      </c>
      <c r="B19" s="74" t="s">
        <v>123</v>
      </c>
      <c r="C19" s="74" t="s">
        <v>124</v>
      </c>
      <c r="D19" s="74" t="s">
        <v>173</v>
      </c>
      <c r="E19" s="77"/>
      <c r="F19" s="185" t="s">
        <v>174</v>
      </c>
      <c r="G19" s="74"/>
      <c r="H19" s="74" t="s">
        <v>139</v>
      </c>
      <c r="I19" s="74" t="s">
        <v>62</v>
      </c>
      <c r="J19" s="74">
        <v>45</v>
      </c>
      <c r="K19" s="74">
        <v>1</v>
      </c>
      <c r="L19" s="74">
        <v>0</v>
      </c>
      <c r="M19" s="78">
        <f t="shared" si="0"/>
        <v>45</v>
      </c>
      <c r="N19" s="141">
        <v>0.02</v>
      </c>
      <c r="O19" s="142">
        <v>0.03</v>
      </c>
      <c r="P19" s="143">
        <v>0.01</v>
      </c>
      <c r="Q19" s="81">
        <f t="shared" si="1"/>
        <v>47.7</v>
      </c>
      <c r="R19" s="74"/>
      <c r="S19" s="132"/>
      <c r="T19" s="83">
        <f t="shared" si="2"/>
        <v>2.7</v>
      </c>
      <c r="U19" s="65">
        <v>0.05</v>
      </c>
      <c r="V19" s="95">
        <f t="shared" si="3"/>
        <v>50.085</v>
      </c>
      <c r="Y19" s="96">
        <f t="shared" si="4"/>
        <v>5.08500000000001</v>
      </c>
      <c r="Z19" s="94">
        <v>0.83</v>
      </c>
      <c r="AA19" s="95">
        <f t="shared" si="5"/>
        <v>87.291</v>
      </c>
      <c r="AB19" s="70">
        <v>88</v>
      </c>
      <c r="AD19" s="96">
        <f t="shared" si="6"/>
        <v>42.291</v>
      </c>
      <c r="AE19" s="74" t="s">
        <v>129</v>
      </c>
      <c r="AF19" s="87" t="s">
        <v>130</v>
      </c>
      <c r="AG19" s="74" t="s">
        <v>131</v>
      </c>
      <c r="AH19" s="88" t="s">
        <v>175</v>
      </c>
      <c r="AI19" s="74"/>
      <c r="AJ19" s="87" t="s">
        <v>133</v>
      </c>
      <c r="AK19" s="74"/>
      <c r="AL19" s="87" t="s">
        <v>176</v>
      </c>
      <c r="AM19" s="74">
        <v>1</v>
      </c>
      <c r="AN19" s="87"/>
      <c r="AO19" s="74">
        <v>0.5</v>
      </c>
      <c r="AP19" s="87" t="s">
        <v>176</v>
      </c>
      <c r="AQ19" s="74"/>
    </row>
    <row r="20" s="70" customFormat="1" ht="20" customHeight="1" spans="1:43">
      <c r="A20" s="74">
        <v>18</v>
      </c>
      <c r="B20" s="74" t="s">
        <v>123</v>
      </c>
      <c r="C20" s="74" t="s">
        <v>124</v>
      </c>
      <c r="D20" s="74" t="s">
        <v>177</v>
      </c>
      <c r="E20" s="77"/>
      <c r="F20" s="185" t="s">
        <v>174</v>
      </c>
      <c r="G20" s="74"/>
      <c r="H20" s="74" t="s">
        <v>142</v>
      </c>
      <c r="I20" s="74" t="s">
        <v>70</v>
      </c>
      <c r="J20" s="74">
        <v>990</v>
      </c>
      <c r="K20" s="74">
        <v>1</v>
      </c>
      <c r="L20" s="74">
        <v>0</v>
      </c>
      <c r="M20" s="78">
        <f t="shared" si="0"/>
        <v>990</v>
      </c>
      <c r="N20" s="141">
        <v>0.02</v>
      </c>
      <c r="O20" s="142">
        <v>0.03</v>
      </c>
      <c r="P20" s="143">
        <v>0.01</v>
      </c>
      <c r="Q20" s="81">
        <f t="shared" si="1"/>
        <v>1049.4</v>
      </c>
      <c r="R20" s="74"/>
      <c r="S20" s="132"/>
      <c r="T20" s="83">
        <f t="shared" si="2"/>
        <v>59.4000000000001</v>
      </c>
      <c r="U20" s="65">
        <v>0.05</v>
      </c>
      <c r="V20" s="95">
        <f t="shared" si="3"/>
        <v>1101.87</v>
      </c>
      <c r="Y20" s="96">
        <f t="shared" si="4"/>
        <v>111.87</v>
      </c>
      <c r="Z20" s="94">
        <v>0.83</v>
      </c>
      <c r="AA20" s="95">
        <f t="shared" si="5"/>
        <v>1920.402</v>
      </c>
      <c r="AB20" s="70">
        <v>1936</v>
      </c>
      <c r="AD20" s="96">
        <f t="shared" si="6"/>
        <v>930.402</v>
      </c>
      <c r="AE20" s="74"/>
      <c r="AF20" s="74"/>
      <c r="AG20" s="74"/>
      <c r="AH20" s="74"/>
      <c r="AI20" s="74"/>
      <c r="AJ20" s="87" t="s">
        <v>133</v>
      </c>
      <c r="AK20" s="74"/>
      <c r="AL20" s="87"/>
      <c r="AM20" s="74">
        <v>22</v>
      </c>
      <c r="AN20" s="87"/>
      <c r="AO20" s="74">
        <v>11</v>
      </c>
      <c r="AP20" s="87"/>
      <c r="AQ20" s="74"/>
    </row>
    <row r="21" s="70" customFormat="1" ht="20" customHeight="1" spans="1:43">
      <c r="A21" s="74">
        <v>19</v>
      </c>
      <c r="B21" s="122" t="s">
        <v>178</v>
      </c>
      <c r="C21" s="127" t="s">
        <v>179</v>
      </c>
      <c r="D21" s="74" t="s">
        <v>180</v>
      </c>
      <c r="E21" s="77"/>
      <c r="F21" s="185" t="s">
        <v>181</v>
      </c>
      <c r="G21" s="74"/>
      <c r="H21" s="74" t="s">
        <v>182</v>
      </c>
      <c r="I21" s="74" t="s">
        <v>128</v>
      </c>
      <c r="J21" s="74">
        <v>9.4</v>
      </c>
      <c r="K21" s="74">
        <v>1</v>
      </c>
      <c r="L21" s="74">
        <v>0</v>
      </c>
      <c r="M21" s="78">
        <f t="shared" si="0"/>
        <v>9.4</v>
      </c>
      <c r="N21" s="141">
        <v>0.02</v>
      </c>
      <c r="O21" s="142">
        <v>0.03</v>
      </c>
      <c r="P21" s="143">
        <v>0.01</v>
      </c>
      <c r="Q21" s="81">
        <f t="shared" si="1"/>
        <v>9.964</v>
      </c>
      <c r="R21" s="74"/>
      <c r="S21" s="132"/>
      <c r="T21" s="83">
        <f t="shared" si="2"/>
        <v>0.564</v>
      </c>
      <c r="U21" s="65">
        <v>0.05</v>
      </c>
      <c r="V21" s="95">
        <f t="shared" si="3"/>
        <v>10.4622</v>
      </c>
      <c r="Y21" s="96">
        <f t="shared" si="4"/>
        <v>1.0622</v>
      </c>
      <c r="Z21" s="94">
        <v>0.98</v>
      </c>
      <c r="AA21" s="95">
        <f t="shared" si="5"/>
        <v>19.72872</v>
      </c>
      <c r="AB21" s="70">
        <v>19.9</v>
      </c>
      <c r="AD21" s="96">
        <f t="shared" si="6"/>
        <v>10.32872</v>
      </c>
      <c r="AE21" s="74" t="s">
        <v>108</v>
      </c>
      <c r="AF21" s="87" t="s">
        <v>183</v>
      </c>
      <c r="AG21" s="74" t="s">
        <v>184</v>
      </c>
      <c r="AH21" s="88">
        <v>0.13</v>
      </c>
      <c r="AI21" s="144" t="s">
        <v>185</v>
      </c>
      <c r="AJ21" s="136" t="s">
        <v>186</v>
      </c>
      <c r="AK21" s="74"/>
      <c r="AL21" s="87" t="s">
        <v>187</v>
      </c>
      <c r="AM21" s="74">
        <v>1</v>
      </c>
      <c r="AN21" s="87" t="s">
        <v>188</v>
      </c>
      <c r="AO21" s="74">
        <v>0.08</v>
      </c>
      <c r="AP21" s="87" t="s">
        <v>189</v>
      </c>
      <c r="AQ21" s="74"/>
    </row>
    <row r="22" s="70" customFormat="1" ht="20" customHeight="1" spans="1:43">
      <c r="A22" s="74">
        <v>20</v>
      </c>
      <c r="B22" s="122" t="s">
        <v>178</v>
      </c>
      <c r="C22" s="127" t="s">
        <v>179</v>
      </c>
      <c r="D22" s="74" t="s">
        <v>190</v>
      </c>
      <c r="E22" s="77"/>
      <c r="F22" s="185" t="s">
        <v>181</v>
      </c>
      <c r="G22" s="74"/>
      <c r="H22" s="74" t="s">
        <v>191</v>
      </c>
      <c r="I22" s="74" t="s">
        <v>70</v>
      </c>
      <c r="J22" s="74">
        <v>376</v>
      </c>
      <c r="K22" s="74">
        <v>1</v>
      </c>
      <c r="L22" s="74">
        <v>0</v>
      </c>
      <c r="M22" s="78">
        <f t="shared" si="0"/>
        <v>376</v>
      </c>
      <c r="N22" s="141">
        <v>0.02</v>
      </c>
      <c r="O22" s="142">
        <v>0.03</v>
      </c>
      <c r="P22" s="143">
        <v>0.01</v>
      </c>
      <c r="Q22" s="81">
        <f t="shared" si="1"/>
        <v>398.56</v>
      </c>
      <c r="R22" s="74"/>
      <c r="S22" s="132"/>
      <c r="T22" s="83">
        <f t="shared" si="2"/>
        <v>22.56</v>
      </c>
      <c r="U22" s="65">
        <v>0.05</v>
      </c>
      <c r="V22" s="95">
        <f t="shared" si="3"/>
        <v>418.488</v>
      </c>
      <c r="Y22" s="96">
        <f t="shared" si="4"/>
        <v>42.488</v>
      </c>
      <c r="Z22" s="94">
        <v>0.97</v>
      </c>
      <c r="AA22" s="95">
        <f t="shared" si="5"/>
        <v>785.1632</v>
      </c>
      <c r="AB22" s="70">
        <f t="shared" ref="AB22:AB26" si="8">AB21*40</f>
        <v>796</v>
      </c>
      <c r="AD22" s="96">
        <f t="shared" si="6"/>
        <v>409.1632</v>
      </c>
      <c r="AE22" s="74" t="s">
        <v>108</v>
      </c>
      <c r="AF22" s="87" t="s">
        <v>183</v>
      </c>
      <c r="AG22" s="74" t="s">
        <v>184</v>
      </c>
      <c r="AH22" s="88">
        <v>0.13</v>
      </c>
      <c r="AI22" s="144" t="s">
        <v>185</v>
      </c>
      <c r="AJ22" s="136" t="s">
        <v>186</v>
      </c>
      <c r="AK22" s="74"/>
      <c r="AL22" s="87" t="s">
        <v>187</v>
      </c>
      <c r="AM22" s="74">
        <v>40</v>
      </c>
      <c r="AN22" s="87" t="s">
        <v>192</v>
      </c>
      <c r="AO22" s="74">
        <v>3.2</v>
      </c>
      <c r="AP22" s="87"/>
      <c r="AQ22" s="74"/>
    </row>
    <row r="23" s="70" customFormat="1" ht="20" customHeight="1" spans="1:43">
      <c r="A23" s="74">
        <v>21</v>
      </c>
      <c r="B23" s="122" t="s">
        <v>178</v>
      </c>
      <c r="C23" s="127" t="s">
        <v>179</v>
      </c>
      <c r="D23" s="74" t="s">
        <v>193</v>
      </c>
      <c r="E23" s="77"/>
      <c r="F23" s="185" t="s">
        <v>194</v>
      </c>
      <c r="G23" s="74"/>
      <c r="H23" s="74" t="s">
        <v>182</v>
      </c>
      <c r="I23" s="74" t="s">
        <v>128</v>
      </c>
      <c r="J23" s="74">
        <v>6.8</v>
      </c>
      <c r="K23" s="74">
        <v>1</v>
      </c>
      <c r="L23" s="74">
        <v>0</v>
      </c>
      <c r="M23" s="78">
        <f t="shared" si="0"/>
        <v>6.8</v>
      </c>
      <c r="N23" s="141">
        <v>0.02</v>
      </c>
      <c r="O23" s="142">
        <v>0.03</v>
      </c>
      <c r="P23" s="143">
        <v>0.01</v>
      </c>
      <c r="Q23" s="81">
        <f t="shared" si="1"/>
        <v>7.208</v>
      </c>
      <c r="R23" s="74"/>
      <c r="S23" s="132"/>
      <c r="T23" s="83">
        <f t="shared" si="2"/>
        <v>0.408</v>
      </c>
      <c r="U23" s="65">
        <v>0.05</v>
      </c>
      <c r="V23" s="95">
        <f t="shared" si="3"/>
        <v>7.5684</v>
      </c>
      <c r="Y23" s="96">
        <f t="shared" si="4"/>
        <v>0.768400000000001</v>
      </c>
      <c r="Z23" s="94">
        <v>1.65</v>
      </c>
      <c r="AA23" s="95">
        <f t="shared" si="5"/>
        <v>19.1012</v>
      </c>
      <c r="AB23" s="4">
        <v>19.9</v>
      </c>
      <c r="AD23" s="96">
        <f t="shared" si="6"/>
        <v>12.3012</v>
      </c>
      <c r="AE23" s="74" t="s">
        <v>63</v>
      </c>
      <c r="AF23" s="87" t="s">
        <v>183</v>
      </c>
      <c r="AG23" s="74" t="s">
        <v>184</v>
      </c>
      <c r="AH23" s="88">
        <v>0.13</v>
      </c>
      <c r="AI23" s="144" t="s">
        <v>185</v>
      </c>
      <c r="AJ23" s="136" t="s">
        <v>186</v>
      </c>
      <c r="AK23" s="74"/>
      <c r="AL23" s="87" t="s">
        <v>187</v>
      </c>
      <c r="AM23" s="74">
        <v>1</v>
      </c>
      <c r="AN23" s="87" t="s">
        <v>188</v>
      </c>
      <c r="AO23" s="74">
        <v>0.08</v>
      </c>
      <c r="AP23" s="87" t="s">
        <v>195</v>
      </c>
      <c r="AQ23" s="74"/>
    </row>
    <row r="24" s="70" customFormat="1" ht="20" customHeight="1" spans="1:43">
      <c r="A24" s="74">
        <v>22</v>
      </c>
      <c r="B24" s="122" t="s">
        <v>178</v>
      </c>
      <c r="C24" s="127" t="s">
        <v>179</v>
      </c>
      <c r="D24" s="74" t="s">
        <v>196</v>
      </c>
      <c r="E24" s="77"/>
      <c r="F24" s="185" t="s">
        <v>194</v>
      </c>
      <c r="G24" s="74"/>
      <c r="H24" s="74" t="s">
        <v>191</v>
      </c>
      <c r="I24" s="74" t="s">
        <v>70</v>
      </c>
      <c r="J24" s="74">
        <v>272</v>
      </c>
      <c r="K24" s="74">
        <v>1</v>
      </c>
      <c r="L24" s="74">
        <v>0</v>
      </c>
      <c r="M24" s="78">
        <f t="shared" si="0"/>
        <v>272</v>
      </c>
      <c r="N24" s="141">
        <v>0.02</v>
      </c>
      <c r="O24" s="142">
        <v>0.03</v>
      </c>
      <c r="P24" s="143">
        <v>0.01</v>
      </c>
      <c r="Q24" s="81">
        <f t="shared" si="1"/>
        <v>288.32</v>
      </c>
      <c r="R24" s="74"/>
      <c r="S24" s="132"/>
      <c r="T24" s="83">
        <f t="shared" si="2"/>
        <v>16.32</v>
      </c>
      <c r="U24" s="65">
        <v>0.05</v>
      </c>
      <c r="V24" s="95">
        <f t="shared" si="3"/>
        <v>302.736</v>
      </c>
      <c r="Y24" s="96">
        <f t="shared" si="4"/>
        <v>30.736</v>
      </c>
      <c r="Z24" s="94">
        <v>1.65</v>
      </c>
      <c r="AA24" s="95">
        <f t="shared" si="5"/>
        <v>764.048</v>
      </c>
      <c r="AB24" s="4">
        <f t="shared" si="8"/>
        <v>796</v>
      </c>
      <c r="AD24" s="96">
        <f t="shared" si="6"/>
        <v>492.048</v>
      </c>
      <c r="AE24" s="74" t="s">
        <v>63</v>
      </c>
      <c r="AF24" s="87" t="s">
        <v>183</v>
      </c>
      <c r="AG24" s="74" t="s">
        <v>184</v>
      </c>
      <c r="AH24" s="88">
        <v>0.13</v>
      </c>
      <c r="AI24" s="144" t="s">
        <v>185</v>
      </c>
      <c r="AJ24" s="136" t="s">
        <v>186</v>
      </c>
      <c r="AK24" s="74"/>
      <c r="AL24" s="87" t="s">
        <v>187</v>
      </c>
      <c r="AM24" s="74">
        <v>40</v>
      </c>
      <c r="AN24" s="87" t="s">
        <v>192</v>
      </c>
      <c r="AO24" s="74">
        <v>3.2</v>
      </c>
      <c r="AP24" s="87"/>
      <c r="AQ24" s="74"/>
    </row>
    <row r="25" s="70" customFormat="1" ht="20" customHeight="1" spans="1:43">
      <c r="A25" s="74">
        <v>23</v>
      </c>
      <c r="B25" s="122" t="s">
        <v>178</v>
      </c>
      <c r="C25" s="127" t="s">
        <v>179</v>
      </c>
      <c r="D25" s="74" t="s">
        <v>197</v>
      </c>
      <c r="E25" s="77"/>
      <c r="F25" s="185" t="s">
        <v>198</v>
      </c>
      <c r="G25" s="74"/>
      <c r="H25" s="74" t="s">
        <v>182</v>
      </c>
      <c r="I25" s="74" t="s">
        <v>128</v>
      </c>
      <c r="J25" s="74">
        <v>10.9</v>
      </c>
      <c r="K25" s="74">
        <v>1</v>
      </c>
      <c r="L25" s="74">
        <v>0</v>
      </c>
      <c r="M25" s="78">
        <f t="shared" si="0"/>
        <v>10.9</v>
      </c>
      <c r="N25" s="141">
        <v>0.02</v>
      </c>
      <c r="O25" s="142">
        <v>0.03</v>
      </c>
      <c r="P25" s="143">
        <v>0.01</v>
      </c>
      <c r="Q25" s="81">
        <f t="shared" si="1"/>
        <v>11.554</v>
      </c>
      <c r="R25" s="74"/>
      <c r="S25" s="132"/>
      <c r="T25" s="83">
        <f t="shared" si="2"/>
        <v>0.654</v>
      </c>
      <c r="U25" s="65">
        <v>0.05</v>
      </c>
      <c r="V25" s="95">
        <f t="shared" si="3"/>
        <v>12.1317</v>
      </c>
      <c r="Y25" s="96">
        <f t="shared" si="4"/>
        <v>1.2317</v>
      </c>
      <c r="Z25" s="94">
        <v>0.7</v>
      </c>
      <c r="AA25" s="95">
        <f t="shared" si="5"/>
        <v>19.6418</v>
      </c>
      <c r="AB25" s="4">
        <v>19.9</v>
      </c>
      <c r="AD25" s="96">
        <f t="shared" si="6"/>
        <v>8.7418</v>
      </c>
      <c r="AE25" s="74" t="s">
        <v>108</v>
      </c>
      <c r="AF25" s="87" t="s">
        <v>183</v>
      </c>
      <c r="AG25" s="74" t="s">
        <v>184</v>
      </c>
      <c r="AH25" s="88">
        <v>0.13</v>
      </c>
      <c r="AI25" s="144" t="s">
        <v>185</v>
      </c>
      <c r="AJ25" s="136" t="s">
        <v>186</v>
      </c>
      <c r="AK25" s="74"/>
      <c r="AL25" s="87" t="s">
        <v>187</v>
      </c>
      <c r="AM25" s="74">
        <v>1</v>
      </c>
      <c r="AN25" s="87" t="s">
        <v>188</v>
      </c>
      <c r="AO25" s="74">
        <v>0.08</v>
      </c>
      <c r="AP25" s="87" t="s">
        <v>199</v>
      </c>
      <c r="AQ25" s="74"/>
    </row>
    <row r="26" s="70" customFormat="1" ht="20" customHeight="1" spans="1:43">
      <c r="A26" s="74">
        <v>24</v>
      </c>
      <c r="B26" s="122" t="s">
        <v>178</v>
      </c>
      <c r="C26" s="127" t="s">
        <v>179</v>
      </c>
      <c r="D26" s="74" t="s">
        <v>200</v>
      </c>
      <c r="E26" s="77"/>
      <c r="F26" s="185" t="s">
        <v>198</v>
      </c>
      <c r="G26" s="74"/>
      <c r="H26" s="74" t="s">
        <v>191</v>
      </c>
      <c r="I26" s="74" t="s">
        <v>70</v>
      </c>
      <c r="J26" s="74">
        <v>436</v>
      </c>
      <c r="K26" s="74">
        <v>1</v>
      </c>
      <c r="L26" s="74">
        <v>0</v>
      </c>
      <c r="M26" s="78">
        <f t="shared" si="0"/>
        <v>436</v>
      </c>
      <c r="N26" s="141">
        <v>0.02</v>
      </c>
      <c r="O26" s="142">
        <v>0.03</v>
      </c>
      <c r="P26" s="143">
        <v>0.01</v>
      </c>
      <c r="Q26" s="81">
        <f t="shared" si="1"/>
        <v>462.16</v>
      </c>
      <c r="R26" s="74"/>
      <c r="S26" s="132"/>
      <c r="T26" s="83">
        <f t="shared" si="2"/>
        <v>26.16</v>
      </c>
      <c r="U26" s="65">
        <v>0.05</v>
      </c>
      <c r="V26" s="95">
        <f t="shared" si="3"/>
        <v>485.268</v>
      </c>
      <c r="Y26" s="96">
        <f t="shared" si="4"/>
        <v>49.268</v>
      </c>
      <c r="Z26" s="94">
        <v>0.7</v>
      </c>
      <c r="AA26" s="95">
        <f t="shared" si="5"/>
        <v>785.672</v>
      </c>
      <c r="AB26" s="70">
        <f t="shared" si="8"/>
        <v>796</v>
      </c>
      <c r="AD26" s="96">
        <f t="shared" si="6"/>
        <v>349.672</v>
      </c>
      <c r="AE26" s="74" t="s">
        <v>108</v>
      </c>
      <c r="AF26" s="87" t="s">
        <v>183</v>
      </c>
      <c r="AG26" s="74" t="s">
        <v>184</v>
      </c>
      <c r="AH26" s="88">
        <v>0.13</v>
      </c>
      <c r="AI26" s="144" t="s">
        <v>185</v>
      </c>
      <c r="AJ26" s="136" t="s">
        <v>186</v>
      </c>
      <c r="AK26" s="74"/>
      <c r="AL26" s="87" t="s">
        <v>187</v>
      </c>
      <c r="AM26" s="74">
        <v>40</v>
      </c>
      <c r="AN26" s="87" t="s">
        <v>192</v>
      </c>
      <c r="AO26" s="74">
        <v>3.2</v>
      </c>
      <c r="AP26" s="87"/>
      <c r="AQ26" s="74"/>
    </row>
    <row r="27" s="70" customFormat="1" ht="20" customHeight="1" spans="1:43">
      <c r="A27" s="74">
        <v>25</v>
      </c>
      <c r="B27" s="122" t="s">
        <v>178</v>
      </c>
      <c r="C27" s="127" t="s">
        <v>179</v>
      </c>
      <c r="D27" s="74" t="s">
        <v>201</v>
      </c>
      <c r="E27" s="77"/>
      <c r="F27" s="185" t="s">
        <v>202</v>
      </c>
      <c r="G27" s="74"/>
      <c r="H27" s="74" t="s">
        <v>182</v>
      </c>
      <c r="I27" s="74" t="s">
        <v>128</v>
      </c>
      <c r="J27" s="74">
        <v>7.9</v>
      </c>
      <c r="K27" s="74">
        <v>1</v>
      </c>
      <c r="L27" s="74">
        <v>0</v>
      </c>
      <c r="M27" s="78">
        <f t="shared" si="0"/>
        <v>7.9</v>
      </c>
      <c r="N27" s="141">
        <v>0.02</v>
      </c>
      <c r="O27" s="142">
        <v>0.03</v>
      </c>
      <c r="P27" s="143">
        <v>0.01</v>
      </c>
      <c r="Q27" s="81">
        <f t="shared" si="1"/>
        <v>8.374</v>
      </c>
      <c r="R27" s="74"/>
      <c r="S27" s="132"/>
      <c r="T27" s="83">
        <f t="shared" si="2"/>
        <v>0.474</v>
      </c>
      <c r="U27" s="65">
        <v>0.05</v>
      </c>
      <c r="V27" s="95">
        <f t="shared" si="3"/>
        <v>8.7927</v>
      </c>
      <c r="Y27" s="96">
        <f t="shared" si="4"/>
        <v>0.892700000000001</v>
      </c>
      <c r="Z27" s="94">
        <v>0.7</v>
      </c>
      <c r="AA27" s="95">
        <f t="shared" si="5"/>
        <v>14.2358</v>
      </c>
      <c r="AB27" s="4">
        <v>19.9</v>
      </c>
      <c r="AD27" s="96">
        <f t="shared" si="6"/>
        <v>6.3358</v>
      </c>
      <c r="AE27" s="74" t="s">
        <v>63</v>
      </c>
      <c r="AF27" s="87" t="s">
        <v>183</v>
      </c>
      <c r="AG27" s="74" t="s">
        <v>184</v>
      </c>
      <c r="AH27" s="88">
        <v>0.13</v>
      </c>
      <c r="AI27" s="144" t="s">
        <v>185</v>
      </c>
      <c r="AJ27" s="136" t="s">
        <v>186</v>
      </c>
      <c r="AK27" s="74"/>
      <c r="AL27" s="87" t="s">
        <v>187</v>
      </c>
      <c r="AM27" s="74">
        <v>1</v>
      </c>
      <c r="AN27" s="87" t="s">
        <v>188</v>
      </c>
      <c r="AO27" s="74">
        <v>0.08</v>
      </c>
      <c r="AP27" s="87" t="s">
        <v>203</v>
      </c>
      <c r="AQ27" s="74"/>
    </row>
    <row r="28" s="70" customFormat="1" ht="20" customHeight="1" spans="1:43">
      <c r="A28" s="74">
        <v>26</v>
      </c>
      <c r="B28" s="122" t="s">
        <v>178</v>
      </c>
      <c r="C28" s="127" t="s">
        <v>179</v>
      </c>
      <c r="D28" s="74" t="s">
        <v>204</v>
      </c>
      <c r="E28" s="77"/>
      <c r="F28" s="185" t="s">
        <v>202</v>
      </c>
      <c r="G28" s="74"/>
      <c r="H28" s="74" t="s">
        <v>191</v>
      </c>
      <c r="I28" s="74" t="s">
        <v>70</v>
      </c>
      <c r="J28" s="74">
        <v>316</v>
      </c>
      <c r="K28" s="74">
        <v>1</v>
      </c>
      <c r="L28" s="74">
        <v>0</v>
      </c>
      <c r="M28" s="78">
        <f t="shared" si="0"/>
        <v>316</v>
      </c>
      <c r="N28" s="141">
        <v>0.02</v>
      </c>
      <c r="O28" s="142">
        <v>0.03</v>
      </c>
      <c r="P28" s="143">
        <v>0.01</v>
      </c>
      <c r="Q28" s="81">
        <f t="shared" si="1"/>
        <v>334.96</v>
      </c>
      <c r="R28" s="74"/>
      <c r="S28" s="132"/>
      <c r="T28" s="83">
        <f t="shared" si="2"/>
        <v>18.96</v>
      </c>
      <c r="U28" s="65">
        <v>0.05</v>
      </c>
      <c r="V28" s="95">
        <f t="shared" si="3"/>
        <v>351.708</v>
      </c>
      <c r="Y28" s="96">
        <f t="shared" si="4"/>
        <v>35.708</v>
      </c>
      <c r="Z28" s="94">
        <v>0.7</v>
      </c>
      <c r="AA28" s="95">
        <f t="shared" si="5"/>
        <v>569.432</v>
      </c>
      <c r="AB28" s="70">
        <f t="shared" ref="AB28:AB32" si="9">AB27*40</f>
        <v>796</v>
      </c>
      <c r="AD28" s="96">
        <f t="shared" si="6"/>
        <v>253.432</v>
      </c>
      <c r="AE28" s="74" t="s">
        <v>63</v>
      </c>
      <c r="AF28" s="87" t="s">
        <v>183</v>
      </c>
      <c r="AG28" s="74" t="s">
        <v>184</v>
      </c>
      <c r="AH28" s="88">
        <v>0.13</v>
      </c>
      <c r="AI28" s="144" t="s">
        <v>185</v>
      </c>
      <c r="AJ28" s="136" t="s">
        <v>186</v>
      </c>
      <c r="AK28" s="74"/>
      <c r="AL28" s="87" t="s">
        <v>187</v>
      </c>
      <c r="AM28" s="74">
        <v>40</v>
      </c>
      <c r="AN28" s="87" t="s">
        <v>192</v>
      </c>
      <c r="AO28" s="74">
        <v>3.2</v>
      </c>
      <c r="AP28" s="87"/>
      <c r="AQ28" s="74"/>
    </row>
    <row r="29" s="70" customFormat="1" ht="20" customHeight="1" spans="1:43">
      <c r="A29" s="74">
        <v>27</v>
      </c>
      <c r="B29" s="122" t="s">
        <v>178</v>
      </c>
      <c r="C29" s="127" t="s">
        <v>179</v>
      </c>
      <c r="D29" s="74" t="s">
        <v>205</v>
      </c>
      <c r="E29" s="77"/>
      <c r="F29" s="185" t="s">
        <v>206</v>
      </c>
      <c r="G29" s="74"/>
      <c r="H29" s="74" t="s">
        <v>182</v>
      </c>
      <c r="I29" s="74" t="s">
        <v>128</v>
      </c>
      <c r="J29" s="74">
        <v>10.9</v>
      </c>
      <c r="K29" s="74">
        <v>1</v>
      </c>
      <c r="L29" s="74">
        <v>0</v>
      </c>
      <c r="M29" s="78">
        <f t="shared" si="0"/>
        <v>10.9</v>
      </c>
      <c r="N29" s="141">
        <v>0.02</v>
      </c>
      <c r="O29" s="142">
        <v>0.03</v>
      </c>
      <c r="P29" s="143">
        <v>0.01</v>
      </c>
      <c r="Q29" s="81">
        <f t="shared" si="1"/>
        <v>11.554</v>
      </c>
      <c r="R29" s="74"/>
      <c r="S29" s="132"/>
      <c r="T29" s="83">
        <f t="shared" si="2"/>
        <v>0.654</v>
      </c>
      <c r="U29" s="65">
        <v>0.05</v>
      </c>
      <c r="V29" s="95">
        <f t="shared" si="3"/>
        <v>12.1317</v>
      </c>
      <c r="Y29" s="96">
        <f t="shared" si="4"/>
        <v>1.2317</v>
      </c>
      <c r="Z29" s="94">
        <v>0.7</v>
      </c>
      <c r="AA29" s="95">
        <f t="shared" si="5"/>
        <v>19.6418</v>
      </c>
      <c r="AB29" s="4">
        <v>19.9</v>
      </c>
      <c r="AD29" s="96">
        <f t="shared" si="6"/>
        <v>8.7418</v>
      </c>
      <c r="AE29" s="74" t="s">
        <v>108</v>
      </c>
      <c r="AF29" s="87" t="s">
        <v>183</v>
      </c>
      <c r="AG29" s="74" t="s">
        <v>184</v>
      </c>
      <c r="AH29" s="88">
        <v>0.13</v>
      </c>
      <c r="AI29" s="144" t="s">
        <v>185</v>
      </c>
      <c r="AJ29" s="136" t="s">
        <v>186</v>
      </c>
      <c r="AK29" s="74"/>
      <c r="AL29" s="87" t="s">
        <v>187</v>
      </c>
      <c r="AM29" s="74">
        <v>1</v>
      </c>
      <c r="AN29" s="87" t="s">
        <v>188</v>
      </c>
      <c r="AO29" s="74">
        <v>0.08</v>
      </c>
      <c r="AP29" s="87" t="s">
        <v>207</v>
      </c>
      <c r="AQ29" s="74"/>
    </row>
    <row r="30" s="70" customFormat="1" ht="20" customHeight="1" spans="1:43">
      <c r="A30" s="74">
        <v>28</v>
      </c>
      <c r="B30" s="122" t="s">
        <v>178</v>
      </c>
      <c r="C30" s="127" t="s">
        <v>179</v>
      </c>
      <c r="D30" s="74" t="s">
        <v>208</v>
      </c>
      <c r="E30" s="77"/>
      <c r="F30" s="185" t="s">
        <v>206</v>
      </c>
      <c r="G30" s="74"/>
      <c r="H30" s="74" t="s">
        <v>191</v>
      </c>
      <c r="I30" s="74" t="s">
        <v>70</v>
      </c>
      <c r="J30" s="74">
        <v>436</v>
      </c>
      <c r="K30" s="74">
        <v>1</v>
      </c>
      <c r="L30" s="74">
        <v>0</v>
      </c>
      <c r="M30" s="78">
        <f t="shared" si="0"/>
        <v>436</v>
      </c>
      <c r="N30" s="141">
        <v>0.02</v>
      </c>
      <c r="O30" s="142">
        <v>0.03</v>
      </c>
      <c r="P30" s="143">
        <v>0.01</v>
      </c>
      <c r="Q30" s="81">
        <f t="shared" si="1"/>
        <v>462.16</v>
      </c>
      <c r="R30" s="74"/>
      <c r="S30" s="132"/>
      <c r="T30" s="83">
        <f t="shared" si="2"/>
        <v>26.16</v>
      </c>
      <c r="U30" s="65">
        <v>0.05</v>
      </c>
      <c r="V30" s="95">
        <f t="shared" si="3"/>
        <v>485.268</v>
      </c>
      <c r="Y30" s="96">
        <f t="shared" si="4"/>
        <v>49.268</v>
      </c>
      <c r="Z30" s="94">
        <v>0.7</v>
      </c>
      <c r="AA30" s="95">
        <f t="shared" si="5"/>
        <v>785.672</v>
      </c>
      <c r="AB30" s="70">
        <f t="shared" si="9"/>
        <v>796</v>
      </c>
      <c r="AD30" s="96">
        <f t="shared" si="6"/>
        <v>349.672</v>
      </c>
      <c r="AE30" s="74" t="s">
        <v>108</v>
      </c>
      <c r="AF30" s="87" t="s">
        <v>183</v>
      </c>
      <c r="AG30" s="74" t="s">
        <v>184</v>
      </c>
      <c r="AH30" s="88">
        <v>0.13</v>
      </c>
      <c r="AI30" s="144" t="s">
        <v>185</v>
      </c>
      <c r="AJ30" s="136" t="s">
        <v>186</v>
      </c>
      <c r="AK30" s="74"/>
      <c r="AL30" s="87" t="s">
        <v>187</v>
      </c>
      <c r="AM30" s="74">
        <v>40</v>
      </c>
      <c r="AN30" s="87" t="s">
        <v>192</v>
      </c>
      <c r="AO30" s="74">
        <v>3.2</v>
      </c>
      <c r="AP30" s="87"/>
      <c r="AQ30" s="74"/>
    </row>
    <row r="31" s="70" customFormat="1" ht="20" customHeight="1" spans="1:43">
      <c r="A31" s="74">
        <v>29</v>
      </c>
      <c r="B31" s="122" t="s">
        <v>178</v>
      </c>
      <c r="C31" s="127" t="s">
        <v>179</v>
      </c>
      <c r="D31" s="74" t="s">
        <v>209</v>
      </c>
      <c r="E31" s="77"/>
      <c r="F31" s="185" t="s">
        <v>210</v>
      </c>
      <c r="G31" s="74"/>
      <c r="H31" s="74" t="s">
        <v>182</v>
      </c>
      <c r="I31" s="74" t="s">
        <v>128</v>
      </c>
      <c r="J31" s="74">
        <v>7.6</v>
      </c>
      <c r="K31" s="74">
        <v>1</v>
      </c>
      <c r="L31" s="74">
        <v>0</v>
      </c>
      <c r="M31" s="78">
        <f t="shared" si="0"/>
        <v>7.6</v>
      </c>
      <c r="N31" s="141">
        <v>0.02</v>
      </c>
      <c r="O31" s="142">
        <v>0.03</v>
      </c>
      <c r="P31" s="143">
        <v>0.01</v>
      </c>
      <c r="Q31" s="81">
        <f t="shared" si="1"/>
        <v>8.056</v>
      </c>
      <c r="R31" s="74"/>
      <c r="S31" s="132"/>
      <c r="T31" s="83">
        <f t="shared" si="2"/>
        <v>0.456</v>
      </c>
      <c r="U31" s="65">
        <v>0.05</v>
      </c>
      <c r="V31" s="95">
        <f t="shared" si="3"/>
        <v>8.4588</v>
      </c>
      <c r="Y31" s="96">
        <f t="shared" si="4"/>
        <v>0.8588</v>
      </c>
      <c r="Z31" s="94">
        <v>0.7</v>
      </c>
      <c r="AA31" s="95">
        <f t="shared" si="5"/>
        <v>13.6952</v>
      </c>
      <c r="AB31" s="4">
        <v>19.9</v>
      </c>
      <c r="AD31" s="96">
        <f t="shared" si="6"/>
        <v>6.0952</v>
      </c>
      <c r="AE31" s="74" t="s">
        <v>108</v>
      </c>
      <c r="AF31" s="87" t="s">
        <v>183</v>
      </c>
      <c r="AG31" s="74" t="s">
        <v>184</v>
      </c>
      <c r="AH31" s="88">
        <v>0.13</v>
      </c>
      <c r="AI31" s="144" t="s">
        <v>185</v>
      </c>
      <c r="AJ31" s="136" t="s">
        <v>186</v>
      </c>
      <c r="AK31" s="74"/>
      <c r="AL31" s="87" t="s">
        <v>187</v>
      </c>
      <c r="AM31" s="74">
        <v>1</v>
      </c>
      <c r="AN31" s="87" t="s">
        <v>188</v>
      </c>
      <c r="AO31" s="74">
        <v>0.08</v>
      </c>
      <c r="AP31" s="87" t="s">
        <v>211</v>
      </c>
      <c r="AQ31" s="74"/>
    </row>
    <row r="32" s="70" customFormat="1" ht="20" customHeight="1" spans="1:43">
      <c r="A32" s="74">
        <v>30</v>
      </c>
      <c r="B32" s="122" t="s">
        <v>178</v>
      </c>
      <c r="C32" s="127" t="s">
        <v>179</v>
      </c>
      <c r="D32" s="74" t="s">
        <v>212</v>
      </c>
      <c r="E32" s="77"/>
      <c r="F32" s="185" t="s">
        <v>210</v>
      </c>
      <c r="G32" s="74"/>
      <c r="H32" s="74" t="s">
        <v>191</v>
      </c>
      <c r="I32" s="74" t="s">
        <v>70</v>
      </c>
      <c r="J32" s="74">
        <v>304</v>
      </c>
      <c r="K32" s="74">
        <v>1</v>
      </c>
      <c r="L32" s="74">
        <v>0</v>
      </c>
      <c r="M32" s="78">
        <f t="shared" si="0"/>
        <v>304</v>
      </c>
      <c r="N32" s="141">
        <v>0.02</v>
      </c>
      <c r="O32" s="142">
        <v>0.03</v>
      </c>
      <c r="P32" s="143">
        <v>0.01</v>
      </c>
      <c r="Q32" s="81">
        <f t="shared" si="1"/>
        <v>322.24</v>
      </c>
      <c r="R32" s="74"/>
      <c r="S32" s="132"/>
      <c r="T32" s="83">
        <f t="shared" si="2"/>
        <v>18.24</v>
      </c>
      <c r="U32" s="65">
        <v>0.05</v>
      </c>
      <c r="V32" s="95">
        <f t="shared" si="3"/>
        <v>338.352</v>
      </c>
      <c r="Y32" s="96">
        <f t="shared" si="4"/>
        <v>34.352</v>
      </c>
      <c r="Z32" s="94">
        <v>0.7</v>
      </c>
      <c r="AA32" s="95">
        <f t="shared" si="5"/>
        <v>547.808</v>
      </c>
      <c r="AB32" s="70">
        <f t="shared" si="9"/>
        <v>796</v>
      </c>
      <c r="AD32" s="96">
        <f t="shared" si="6"/>
        <v>243.808</v>
      </c>
      <c r="AE32" s="74" t="s">
        <v>108</v>
      </c>
      <c r="AF32" s="87" t="s">
        <v>183</v>
      </c>
      <c r="AG32" s="74" t="s">
        <v>184</v>
      </c>
      <c r="AH32" s="88">
        <v>0.13</v>
      </c>
      <c r="AI32" s="144" t="s">
        <v>185</v>
      </c>
      <c r="AJ32" s="136" t="s">
        <v>186</v>
      </c>
      <c r="AK32" s="74"/>
      <c r="AL32" s="87" t="s">
        <v>187</v>
      </c>
      <c r="AM32" s="74">
        <v>40</v>
      </c>
      <c r="AN32" s="87" t="s">
        <v>192</v>
      </c>
      <c r="AO32" s="74">
        <v>3.2</v>
      </c>
      <c r="AP32" s="87"/>
      <c r="AQ32" s="74"/>
    </row>
    <row r="33" s="70" customFormat="1" ht="20" customHeight="1" spans="1:43">
      <c r="A33" s="74">
        <v>31</v>
      </c>
      <c r="B33" s="122" t="s">
        <v>178</v>
      </c>
      <c r="C33" s="127" t="s">
        <v>179</v>
      </c>
      <c r="D33" s="74" t="s">
        <v>213</v>
      </c>
      <c r="E33" s="77"/>
      <c r="F33" s="185" t="s">
        <v>214</v>
      </c>
      <c r="G33" s="74"/>
      <c r="H33" s="74" t="s">
        <v>182</v>
      </c>
      <c r="I33" s="74" t="s">
        <v>128</v>
      </c>
      <c r="J33" s="74">
        <v>10.9</v>
      </c>
      <c r="K33" s="74">
        <v>1</v>
      </c>
      <c r="L33" s="74">
        <v>0</v>
      </c>
      <c r="M33" s="78">
        <f t="shared" si="0"/>
        <v>10.9</v>
      </c>
      <c r="N33" s="141">
        <v>0.02</v>
      </c>
      <c r="O33" s="142">
        <v>0.03</v>
      </c>
      <c r="P33" s="143">
        <v>0.01</v>
      </c>
      <c r="Q33" s="81">
        <f t="shared" si="1"/>
        <v>11.554</v>
      </c>
      <c r="R33" s="74"/>
      <c r="S33" s="132"/>
      <c r="T33" s="83">
        <f t="shared" si="2"/>
        <v>0.654</v>
      </c>
      <c r="U33" s="65">
        <v>0.05</v>
      </c>
      <c r="V33" s="95">
        <f t="shared" si="3"/>
        <v>12.1317</v>
      </c>
      <c r="Y33" s="96">
        <f t="shared" si="4"/>
        <v>1.2317</v>
      </c>
      <c r="Z33" s="94">
        <v>0.7</v>
      </c>
      <c r="AA33" s="95">
        <f t="shared" si="5"/>
        <v>19.6418</v>
      </c>
      <c r="AB33" s="4">
        <v>19.9</v>
      </c>
      <c r="AD33" s="96">
        <f t="shared" si="6"/>
        <v>8.7418</v>
      </c>
      <c r="AE33" s="74" t="s">
        <v>108</v>
      </c>
      <c r="AF33" s="87" t="s">
        <v>183</v>
      </c>
      <c r="AG33" s="74" t="s">
        <v>184</v>
      </c>
      <c r="AH33" s="88">
        <v>0.13</v>
      </c>
      <c r="AI33" s="144" t="s">
        <v>185</v>
      </c>
      <c r="AJ33" s="136" t="s">
        <v>186</v>
      </c>
      <c r="AK33" s="74"/>
      <c r="AL33" s="87" t="s">
        <v>187</v>
      </c>
      <c r="AM33" s="74">
        <v>1</v>
      </c>
      <c r="AN33" s="87" t="s">
        <v>188</v>
      </c>
      <c r="AO33" s="74">
        <v>0.08</v>
      </c>
      <c r="AP33" s="87" t="s">
        <v>215</v>
      </c>
      <c r="AQ33" s="74"/>
    </row>
    <row r="34" s="70" customFormat="1" ht="20" customHeight="1" spans="1:43">
      <c r="A34" s="74">
        <v>32</v>
      </c>
      <c r="B34" s="122" t="s">
        <v>178</v>
      </c>
      <c r="C34" s="127" t="s">
        <v>179</v>
      </c>
      <c r="D34" s="74" t="s">
        <v>216</v>
      </c>
      <c r="E34" s="77"/>
      <c r="F34" s="185" t="s">
        <v>214</v>
      </c>
      <c r="G34" s="74"/>
      <c r="H34" s="74" t="s">
        <v>191</v>
      </c>
      <c r="I34" s="74" t="s">
        <v>70</v>
      </c>
      <c r="J34" s="74">
        <v>436</v>
      </c>
      <c r="K34" s="74">
        <v>1</v>
      </c>
      <c r="L34" s="74">
        <v>0</v>
      </c>
      <c r="M34" s="78">
        <f t="shared" si="0"/>
        <v>436</v>
      </c>
      <c r="N34" s="141">
        <v>0.02</v>
      </c>
      <c r="O34" s="142">
        <v>0.03</v>
      </c>
      <c r="P34" s="143">
        <v>0.01</v>
      </c>
      <c r="Q34" s="81">
        <f t="shared" si="1"/>
        <v>462.16</v>
      </c>
      <c r="R34" s="74"/>
      <c r="S34" s="132"/>
      <c r="T34" s="83">
        <f t="shared" si="2"/>
        <v>26.16</v>
      </c>
      <c r="U34" s="65">
        <v>0.05</v>
      </c>
      <c r="V34" s="95">
        <f t="shared" si="3"/>
        <v>485.268</v>
      </c>
      <c r="Y34" s="96">
        <f t="shared" si="4"/>
        <v>49.268</v>
      </c>
      <c r="Z34" s="94">
        <v>0.7</v>
      </c>
      <c r="AA34" s="95">
        <f t="shared" si="5"/>
        <v>785.672</v>
      </c>
      <c r="AB34" s="70">
        <f>AB33*40</f>
        <v>796</v>
      </c>
      <c r="AD34" s="96">
        <f t="shared" si="6"/>
        <v>349.672</v>
      </c>
      <c r="AE34" s="74" t="s">
        <v>108</v>
      </c>
      <c r="AF34" s="87" t="s">
        <v>183</v>
      </c>
      <c r="AG34" s="74" t="s">
        <v>184</v>
      </c>
      <c r="AH34" s="88">
        <v>0.13</v>
      </c>
      <c r="AI34" s="144" t="s">
        <v>185</v>
      </c>
      <c r="AJ34" s="136" t="s">
        <v>186</v>
      </c>
      <c r="AK34" s="74"/>
      <c r="AL34" s="87" t="s">
        <v>187</v>
      </c>
      <c r="AM34" s="74">
        <v>40</v>
      </c>
      <c r="AN34" s="87" t="s">
        <v>192</v>
      </c>
      <c r="AO34" s="74">
        <v>3.2</v>
      </c>
      <c r="AP34" s="87"/>
      <c r="AQ34" s="74"/>
    </row>
    <row r="35" s="70" customFormat="1" ht="20" customHeight="1" spans="1:43">
      <c r="A35" s="74">
        <v>33</v>
      </c>
      <c r="B35" s="122" t="s">
        <v>178</v>
      </c>
      <c r="C35" s="127" t="s">
        <v>179</v>
      </c>
      <c r="D35" s="74" t="s">
        <v>217</v>
      </c>
      <c r="E35" s="77"/>
      <c r="F35" s="185" t="s">
        <v>218</v>
      </c>
      <c r="G35" s="74"/>
      <c r="H35" s="74" t="s">
        <v>219</v>
      </c>
      <c r="I35" s="74" t="s">
        <v>128</v>
      </c>
      <c r="J35" s="74">
        <v>10.6</v>
      </c>
      <c r="K35" s="74">
        <v>1</v>
      </c>
      <c r="L35" s="74">
        <v>0</v>
      </c>
      <c r="M35" s="78">
        <f t="shared" si="0"/>
        <v>10.6</v>
      </c>
      <c r="N35" s="141">
        <v>0.02</v>
      </c>
      <c r="O35" s="142">
        <v>0.03</v>
      </c>
      <c r="P35" s="143">
        <v>0.01</v>
      </c>
      <c r="Q35" s="81">
        <f t="shared" si="1"/>
        <v>11.236</v>
      </c>
      <c r="R35" s="74"/>
      <c r="S35" s="132"/>
      <c r="T35" s="83">
        <f t="shared" si="2"/>
        <v>0.636000000000001</v>
      </c>
      <c r="U35" s="65">
        <v>0.05</v>
      </c>
      <c r="V35" s="95">
        <f t="shared" si="3"/>
        <v>11.7978</v>
      </c>
      <c r="Y35" s="96">
        <f t="shared" si="4"/>
        <v>1.1978</v>
      </c>
      <c r="Z35" s="94">
        <v>0.7</v>
      </c>
      <c r="AA35" s="95">
        <f t="shared" si="5"/>
        <v>19.1012</v>
      </c>
      <c r="AB35" s="4">
        <v>19.9</v>
      </c>
      <c r="AD35" s="96">
        <f t="shared" si="6"/>
        <v>8.5012</v>
      </c>
      <c r="AE35" s="74" t="s">
        <v>108</v>
      </c>
      <c r="AF35" s="87" t="s">
        <v>183</v>
      </c>
      <c r="AG35" s="74" t="s">
        <v>184</v>
      </c>
      <c r="AH35" s="88">
        <v>0.13</v>
      </c>
      <c r="AI35" s="144" t="s">
        <v>185</v>
      </c>
      <c r="AJ35" s="136" t="s">
        <v>186</v>
      </c>
      <c r="AK35" s="74"/>
      <c r="AL35" s="87" t="s">
        <v>187</v>
      </c>
      <c r="AM35" s="74">
        <v>1</v>
      </c>
      <c r="AN35" s="87" t="s">
        <v>188</v>
      </c>
      <c r="AO35" s="74">
        <v>0.06</v>
      </c>
      <c r="AP35" s="87" t="s">
        <v>220</v>
      </c>
      <c r="AQ35" s="74"/>
    </row>
    <row r="36" s="70" customFormat="1" ht="20" customHeight="1" spans="1:43">
      <c r="A36" s="74">
        <v>34</v>
      </c>
      <c r="B36" s="122" t="s">
        <v>178</v>
      </c>
      <c r="C36" s="127" t="s">
        <v>179</v>
      </c>
      <c r="D36" s="74" t="s">
        <v>221</v>
      </c>
      <c r="E36" s="77"/>
      <c r="F36" s="185" t="s">
        <v>218</v>
      </c>
      <c r="G36" s="74"/>
      <c r="H36" s="74" t="s">
        <v>222</v>
      </c>
      <c r="I36" s="74" t="s">
        <v>70</v>
      </c>
      <c r="J36" s="74">
        <v>318</v>
      </c>
      <c r="K36" s="74">
        <v>1</v>
      </c>
      <c r="L36" s="74">
        <v>0</v>
      </c>
      <c r="M36" s="78">
        <f t="shared" si="0"/>
        <v>318</v>
      </c>
      <c r="N36" s="141">
        <v>0.02</v>
      </c>
      <c r="O36" s="142">
        <v>0.03</v>
      </c>
      <c r="P36" s="143">
        <v>0.01</v>
      </c>
      <c r="Q36" s="81">
        <f t="shared" si="1"/>
        <v>337.08</v>
      </c>
      <c r="R36" s="74"/>
      <c r="S36" s="132"/>
      <c r="T36" s="83">
        <f t="shared" si="2"/>
        <v>19.08</v>
      </c>
      <c r="U36" s="65">
        <v>0.05</v>
      </c>
      <c r="V36" s="95">
        <f t="shared" si="3"/>
        <v>353.934</v>
      </c>
      <c r="Y36" s="96">
        <f t="shared" si="4"/>
        <v>35.9340000000001</v>
      </c>
      <c r="Z36" s="94">
        <v>0.7</v>
      </c>
      <c r="AA36" s="95">
        <f t="shared" si="5"/>
        <v>573.036</v>
      </c>
      <c r="AB36" s="70">
        <f>AB35*30</f>
        <v>597</v>
      </c>
      <c r="AD36" s="96">
        <f t="shared" si="6"/>
        <v>255.036</v>
      </c>
      <c r="AE36" s="74" t="s">
        <v>108</v>
      </c>
      <c r="AF36" s="87" t="s">
        <v>183</v>
      </c>
      <c r="AG36" s="74" t="s">
        <v>184</v>
      </c>
      <c r="AH36" s="88">
        <v>0.13</v>
      </c>
      <c r="AI36" s="144" t="s">
        <v>185</v>
      </c>
      <c r="AJ36" s="136" t="s">
        <v>186</v>
      </c>
      <c r="AK36" s="74"/>
      <c r="AL36" s="87" t="s">
        <v>187</v>
      </c>
      <c r="AM36" s="74">
        <v>30</v>
      </c>
      <c r="AN36" s="87" t="s">
        <v>223</v>
      </c>
      <c r="AO36" s="74">
        <v>1.8</v>
      </c>
      <c r="AP36" s="87"/>
      <c r="AQ36" s="74"/>
    </row>
    <row r="37" s="70" customFormat="1" ht="20" customHeight="1" spans="1:43">
      <c r="A37" s="74">
        <v>35</v>
      </c>
      <c r="B37" s="122" t="s">
        <v>178</v>
      </c>
      <c r="C37" s="127" t="s">
        <v>179</v>
      </c>
      <c r="D37" s="74" t="s">
        <v>224</v>
      </c>
      <c r="E37" s="77"/>
      <c r="F37" s="185" t="s">
        <v>225</v>
      </c>
      <c r="G37" s="74"/>
      <c r="H37" s="74" t="s">
        <v>182</v>
      </c>
      <c r="I37" s="74" t="s">
        <v>128</v>
      </c>
      <c r="J37" s="74">
        <v>6.2</v>
      </c>
      <c r="K37" s="74">
        <v>1</v>
      </c>
      <c r="L37" s="74">
        <v>0</v>
      </c>
      <c r="M37" s="78">
        <f t="shared" si="0"/>
        <v>6.2</v>
      </c>
      <c r="N37" s="141">
        <v>0.02</v>
      </c>
      <c r="O37" s="142">
        <v>0.03</v>
      </c>
      <c r="P37" s="143">
        <v>0.01</v>
      </c>
      <c r="Q37" s="81">
        <f t="shared" si="1"/>
        <v>6.572</v>
      </c>
      <c r="R37" s="74"/>
      <c r="S37" s="132"/>
      <c r="T37" s="83">
        <f t="shared" si="2"/>
        <v>0.372000000000001</v>
      </c>
      <c r="U37" s="65">
        <v>0.05</v>
      </c>
      <c r="V37" s="95">
        <f t="shared" si="3"/>
        <v>6.9006</v>
      </c>
      <c r="Y37" s="96">
        <f t="shared" si="4"/>
        <v>0.700600000000001</v>
      </c>
      <c r="Z37" s="94">
        <v>1.9</v>
      </c>
      <c r="AA37" s="95">
        <f t="shared" si="5"/>
        <v>19.0588</v>
      </c>
      <c r="AB37" s="4">
        <v>19.9</v>
      </c>
      <c r="AD37" s="96">
        <f t="shared" si="6"/>
        <v>12.8588</v>
      </c>
      <c r="AE37" s="74" t="s">
        <v>108</v>
      </c>
      <c r="AF37" s="87" t="s">
        <v>183</v>
      </c>
      <c r="AG37" s="74" t="s">
        <v>184</v>
      </c>
      <c r="AH37" s="88">
        <v>0.13</v>
      </c>
      <c r="AI37" s="144" t="s">
        <v>185</v>
      </c>
      <c r="AJ37" s="136" t="s">
        <v>186</v>
      </c>
      <c r="AK37" s="74"/>
      <c r="AL37" s="87" t="s">
        <v>187</v>
      </c>
      <c r="AM37" s="74">
        <v>1</v>
      </c>
      <c r="AN37" s="87" t="s">
        <v>188</v>
      </c>
      <c r="AO37" s="74">
        <v>0.08</v>
      </c>
      <c r="AP37" s="87" t="s">
        <v>226</v>
      </c>
      <c r="AQ37" s="74"/>
    </row>
    <row r="38" s="70" customFormat="1" ht="20" customHeight="1" spans="1:43">
      <c r="A38" s="74">
        <v>36</v>
      </c>
      <c r="B38" s="122" t="s">
        <v>178</v>
      </c>
      <c r="C38" s="127" t="s">
        <v>179</v>
      </c>
      <c r="D38" s="74" t="s">
        <v>227</v>
      </c>
      <c r="E38" s="77"/>
      <c r="F38" s="185" t="s">
        <v>225</v>
      </c>
      <c r="G38" s="74"/>
      <c r="H38" s="74" t="s">
        <v>191</v>
      </c>
      <c r="I38" s="74" t="s">
        <v>70</v>
      </c>
      <c r="J38" s="74">
        <v>248</v>
      </c>
      <c r="K38" s="74">
        <v>1</v>
      </c>
      <c r="L38" s="74">
        <v>0</v>
      </c>
      <c r="M38" s="78">
        <f t="shared" si="0"/>
        <v>248</v>
      </c>
      <c r="N38" s="141">
        <v>0.02</v>
      </c>
      <c r="O38" s="142">
        <v>0.03</v>
      </c>
      <c r="P38" s="143">
        <v>0.01</v>
      </c>
      <c r="Q38" s="81">
        <f t="shared" si="1"/>
        <v>262.88</v>
      </c>
      <c r="R38" s="74"/>
      <c r="S38" s="132"/>
      <c r="T38" s="83">
        <f t="shared" si="2"/>
        <v>14.88</v>
      </c>
      <c r="U38" s="65">
        <v>0.05</v>
      </c>
      <c r="V38" s="95">
        <f t="shared" si="3"/>
        <v>276.024</v>
      </c>
      <c r="Y38" s="96">
        <f t="shared" si="4"/>
        <v>28.024</v>
      </c>
      <c r="Z38" s="94">
        <v>1.9</v>
      </c>
      <c r="AA38" s="95">
        <f t="shared" si="5"/>
        <v>762.352</v>
      </c>
      <c r="AB38" s="4">
        <f>AB37*40</f>
        <v>796</v>
      </c>
      <c r="AD38" s="96">
        <f t="shared" si="6"/>
        <v>514.352</v>
      </c>
      <c r="AE38" s="74" t="s">
        <v>108</v>
      </c>
      <c r="AF38" s="87" t="s">
        <v>183</v>
      </c>
      <c r="AG38" s="74" t="s">
        <v>184</v>
      </c>
      <c r="AH38" s="88">
        <v>0.13</v>
      </c>
      <c r="AI38" s="144" t="s">
        <v>185</v>
      </c>
      <c r="AJ38" s="136" t="s">
        <v>186</v>
      </c>
      <c r="AK38" s="74"/>
      <c r="AL38" s="87" t="s">
        <v>187</v>
      </c>
      <c r="AM38" s="74">
        <v>40</v>
      </c>
      <c r="AN38" s="87" t="s">
        <v>192</v>
      </c>
      <c r="AO38" s="74">
        <v>3.2</v>
      </c>
      <c r="AP38" s="87"/>
      <c r="AQ38" s="74"/>
    </row>
    <row r="39" s="70" customFormat="1" ht="20" customHeight="1" spans="1:43">
      <c r="A39" s="74">
        <v>37</v>
      </c>
      <c r="B39" s="122" t="s">
        <v>178</v>
      </c>
      <c r="C39" s="127" t="s">
        <v>179</v>
      </c>
      <c r="D39" s="74" t="s">
        <v>228</v>
      </c>
      <c r="E39" s="77"/>
      <c r="F39" s="185" t="s">
        <v>229</v>
      </c>
      <c r="G39" s="74"/>
      <c r="H39" s="74" t="s">
        <v>230</v>
      </c>
      <c r="I39" s="74" t="s">
        <v>128</v>
      </c>
      <c r="J39" s="74">
        <v>17</v>
      </c>
      <c r="K39" s="74">
        <v>1</v>
      </c>
      <c r="L39" s="74">
        <v>0</v>
      </c>
      <c r="M39" s="78">
        <f t="shared" si="0"/>
        <v>17</v>
      </c>
      <c r="N39" s="141">
        <v>0.02</v>
      </c>
      <c r="O39" s="142">
        <v>0.03</v>
      </c>
      <c r="P39" s="143">
        <v>0.01</v>
      </c>
      <c r="Q39" s="81">
        <f t="shared" si="1"/>
        <v>18.02</v>
      </c>
      <c r="R39" s="74"/>
      <c r="S39" s="132"/>
      <c r="T39" s="83">
        <f t="shared" si="2"/>
        <v>1.02</v>
      </c>
      <c r="U39" s="65">
        <v>0.05</v>
      </c>
      <c r="V39" s="95">
        <f t="shared" si="3"/>
        <v>18.921</v>
      </c>
      <c r="Y39" s="96">
        <f t="shared" si="4"/>
        <v>1.921</v>
      </c>
      <c r="Z39" s="94">
        <v>1.15</v>
      </c>
      <c r="AA39" s="95">
        <f t="shared" si="5"/>
        <v>38.743</v>
      </c>
      <c r="AB39" s="4">
        <v>39.9</v>
      </c>
      <c r="AD39" s="96">
        <f t="shared" si="6"/>
        <v>21.743</v>
      </c>
      <c r="AE39" s="74" t="s">
        <v>108</v>
      </c>
      <c r="AF39" s="74" t="s">
        <v>231</v>
      </c>
      <c r="AG39" s="74" t="s">
        <v>184</v>
      </c>
      <c r="AH39" s="88">
        <v>0.13</v>
      </c>
      <c r="AI39" s="144" t="s">
        <v>185</v>
      </c>
      <c r="AJ39" s="136" t="s">
        <v>186</v>
      </c>
      <c r="AK39" s="74"/>
      <c r="AL39" s="87" t="s">
        <v>187</v>
      </c>
      <c r="AM39" s="74">
        <v>1</v>
      </c>
      <c r="AN39" s="87" t="s">
        <v>232</v>
      </c>
      <c r="AO39" s="74">
        <v>0.15</v>
      </c>
      <c r="AP39" s="87" t="s">
        <v>233</v>
      </c>
      <c r="AQ39" s="74"/>
    </row>
    <row r="40" s="70" customFormat="1" ht="20" customHeight="1" spans="1:43">
      <c r="A40" s="74">
        <v>38</v>
      </c>
      <c r="B40" s="122" t="s">
        <v>178</v>
      </c>
      <c r="C40" s="127" t="s">
        <v>179</v>
      </c>
      <c r="D40" s="74" t="s">
        <v>234</v>
      </c>
      <c r="E40" s="77"/>
      <c r="F40" s="185" t="s">
        <v>229</v>
      </c>
      <c r="G40" s="74"/>
      <c r="H40" s="74" t="s">
        <v>235</v>
      </c>
      <c r="I40" s="74" t="s">
        <v>70</v>
      </c>
      <c r="J40" s="74">
        <v>391</v>
      </c>
      <c r="K40" s="74">
        <v>1</v>
      </c>
      <c r="L40" s="74">
        <v>0</v>
      </c>
      <c r="M40" s="78">
        <f t="shared" si="0"/>
        <v>391</v>
      </c>
      <c r="N40" s="141">
        <v>0.02</v>
      </c>
      <c r="O40" s="142">
        <v>0.03</v>
      </c>
      <c r="P40" s="143">
        <v>0.01</v>
      </c>
      <c r="Q40" s="81">
        <f t="shared" si="1"/>
        <v>414.46</v>
      </c>
      <c r="R40" s="74"/>
      <c r="S40" s="132"/>
      <c r="T40" s="83">
        <f t="shared" si="2"/>
        <v>23.46</v>
      </c>
      <c r="U40" s="65">
        <v>0.05</v>
      </c>
      <c r="V40" s="95">
        <f t="shared" si="3"/>
        <v>435.183</v>
      </c>
      <c r="Y40" s="96">
        <f t="shared" si="4"/>
        <v>44.183</v>
      </c>
      <c r="Z40" s="94">
        <v>1.15</v>
      </c>
      <c r="AA40" s="95">
        <f t="shared" si="5"/>
        <v>891.089</v>
      </c>
      <c r="AB40" s="4">
        <f t="shared" ref="AB40:AB44" si="10">AB39*23</f>
        <v>917.7</v>
      </c>
      <c r="AD40" s="96">
        <f t="shared" si="6"/>
        <v>500.089</v>
      </c>
      <c r="AE40" s="74" t="s">
        <v>108</v>
      </c>
      <c r="AF40" s="74" t="s">
        <v>231</v>
      </c>
      <c r="AG40" s="74" t="s">
        <v>184</v>
      </c>
      <c r="AH40" s="88">
        <v>0.13</v>
      </c>
      <c r="AI40" s="144" t="s">
        <v>185</v>
      </c>
      <c r="AJ40" s="136" t="s">
        <v>186</v>
      </c>
      <c r="AK40" s="74"/>
      <c r="AL40" s="87" t="s">
        <v>187</v>
      </c>
      <c r="AM40" s="74">
        <v>23</v>
      </c>
      <c r="AN40" s="87" t="s">
        <v>236</v>
      </c>
      <c r="AO40" s="74">
        <v>3.45</v>
      </c>
      <c r="AP40" s="87"/>
      <c r="AQ40" s="74"/>
    </row>
    <row r="41" s="70" customFormat="1" ht="20" customHeight="1" spans="1:43">
      <c r="A41" s="74">
        <v>39</v>
      </c>
      <c r="B41" s="122" t="s">
        <v>178</v>
      </c>
      <c r="C41" s="127" t="s">
        <v>179</v>
      </c>
      <c r="D41" s="74" t="s">
        <v>237</v>
      </c>
      <c r="E41" s="77"/>
      <c r="F41" s="185" t="s">
        <v>238</v>
      </c>
      <c r="G41" s="74"/>
      <c r="H41" s="74" t="s">
        <v>239</v>
      </c>
      <c r="I41" s="74" t="s">
        <v>128</v>
      </c>
      <c r="J41" s="74">
        <v>9</v>
      </c>
      <c r="K41" s="74">
        <v>1</v>
      </c>
      <c r="L41" s="74">
        <v>0</v>
      </c>
      <c r="M41" s="78">
        <f t="shared" si="0"/>
        <v>9</v>
      </c>
      <c r="N41" s="141">
        <v>0.02</v>
      </c>
      <c r="O41" s="142">
        <v>0.03</v>
      </c>
      <c r="P41" s="143">
        <v>0.01</v>
      </c>
      <c r="Q41" s="81">
        <f t="shared" si="1"/>
        <v>9.54</v>
      </c>
      <c r="R41" s="74"/>
      <c r="S41" s="132"/>
      <c r="T41" s="83">
        <f t="shared" si="2"/>
        <v>0.540000000000001</v>
      </c>
      <c r="U41" s="65">
        <v>0.05</v>
      </c>
      <c r="V41" s="95">
        <f t="shared" si="3"/>
        <v>10.017</v>
      </c>
      <c r="Y41" s="96">
        <f t="shared" si="4"/>
        <v>1.017</v>
      </c>
      <c r="Z41" s="94">
        <v>1.75</v>
      </c>
      <c r="AA41" s="95">
        <f t="shared" si="5"/>
        <v>26.235</v>
      </c>
      <c r="AB41" s="4">
        <v>26.9</v>
      </c>
      <c r="AD41" s="96">
        <f t="shared" si="6"/>
        <v>17.235</v>
      </c>
      <c r="AE41" s="74" t="s">
        <v>129</v>
      </c>
      <c r="AF41" s="74" t="s">
        <v>240</v>
      </c>
      <c r="AG41" s="74" t="s">
        <v>184</v>
      </c>
      <c r="AH41" s="88">
        <v>0.13</v>
      </c>
      <c r="AI41" s="144" t="s">
        <v>185</v>
      </c>
      <c r="AJ41" s="136" t="s">
        <v>186</v>
      </c>
      <c r="AK41" s="74"/>
      <c r="AL41" s="87" t="s">
        <v>187</v>
      </c>
      <c r="AM41" s="74">
        <v>1</v>
      </c>
      <c r="AN41" s="87" t="s">
        <v>232</v>
      </c>
      <c r="AO41" s="74">
        <v>0.1</v>
      </c>
      <c r="AP41" s="87" t="s">
        <v>241</v>
      </c>
      <c r="AQ41" s="74"/>
    </row>
    <row r="42" s="70" customFormat="1" ht="20" customHeight="1" spans="1:43">
      <c r="A42" s="74">
        <v>40</v>
      </c>
      <c r="B42" s="122" t="s">
        <v>178</v>
      </c>
      <c r="C42" s="127" t="s">
        <v>179</v>
      </c>
      <c r="D42" s="74" t="s">
        <v>242</v>
      </c>
      <c r="E42" s="77"/>
      <c r="F42" s="185" t="s">
        <v>238</v>
      </c>
      <c r="G42" s="74"/>
      <c r="H42" s="74" t="s">
        <v>243</v>
      </c>
      <c r="I42" s="74" t="s">
        <v>70</v>
      </c>
      <c r="J42" s="74">
        <v>207</v>
      </c>
      <c r="K42" s="74">
        <v>1</v>
      </c>
      <c r="L42" s="74">
        <v>0</v>
      </c>
      <c r="M42" s="78">
        <f t="shared" si="0"/>
        <v>207</v>
      </c>
      <c r="N42" s="141">
        <v>0.02</v>
      </c>
      <c r="O42" s="142">
        <v>0.03</v>
      </c>
      <c r="P42" s="143">
        <v>0.01</v>
      </c>
      <c r="Q42" s="81">
        <f t="shared" si="1"/>
        <v>219.42</v>
      </c>
      <c r="R42" s="74"/>
      <c r="S42" s="132"/>
      <c r="T42" s="83">
        <f t="shared" si="2"/>
        <v>12.42</v>
      </c>
      <c r="U42" s="65">
        <v>0.05</v>
      </c>
      <c r="V42" s="95">
        <f t="shared" si="3"/>
        <v>230.391</v>
      </c>
      <c r="Y42" s="96">
        <f t="shared" si="4"/>
        <v>23.391</v>
      </c>
      <c r="Z42" s="94">
        <v>1.75</v>
      </c>
      <c r="AA42" s="95">
        <f t="shared" si="5"/>
        <v>603.405</v>
      </c>
      <c r="AB42" s="4">
        <f t="shared" si="10"/>
        <v>618.7</v>
      </c>
      <c r="AD42" s="96">
        <f t="shared" si="6"/>
        <v>396.405</v>
      </c>
      <c r="AE42" s="74" t="s">
        <v>129</v>
      </c>
      <c r="AF42" s="74" t="s">
        <v>240</v>
      </c>
      <c r="AG42" s="74" t="s">
        <v>184</v>
      </c>
      <c r="AH42" s="88">
        <v>0.13</v>
      </c>
      <c r="AI42" s="144" t="s">
        <v>185</v>
      </c>
      <c r="AJ42" s="136" t="s">
        <v>186</v>
      </c>
      <c r="AK42" s="74"/>
      <c r="AL42" s="87" t="s">
        <v>187</v>
      </c>
      <c r="AM42" s="74">
        <v>23</v>
      </c>
      <c r="AN42" s="87" t="s">
        <v>236</v>
      </c>
      <c r="AO42" s="74">
        <v>2.3</v>
      </c>
      <c r="AP42" s="87"/>
      <c r="AQ42" s="74"/>
    </row>
    <row r="43" s="70" customFormat="1" ht="20" customHeight="1" spans="1:43">
      <c r="A43" s="74">
        <v>41</v>
      </c>
      <c r="B43" s="122" t="s">
        <v>178</v>
      </c>
      <c r="C43" s="127" t="s">
        <v>179</v>
      </c>
      <c r="D43" s="74" t="s">
        <v>244</v>
      </c>
      <c r="E43" s="77"/>
      <c r="F43" s="185" t="s">
        <v>245</v>
      </c>
      <c r="G43" s="74"/>
      <c r="H43" s="74" t="s">
        <v>246</v>
      </c>
      <c r="I43" s="74" t="s">
        <v>128</v>
      </c>
      <c r="J43" s="74">
        <v>11.5</v>
      </c>
      <c r="K43" s="74">
        <v>1</v>
      </c>
      <c r="L43" s="74">
        <v>0</v>
      </c>
      <c r="M43" s="78">
        <f t="shared" si="0"/>
        <v>11.5</v>
      </c>
      <c r="N43" s="141">
        <v>0.02</v>
      </c>
      <c r="O43" s="142">
        <v>0.03</v>
      </c>
      <c r="P43" s="143">
        <v>0.01</v>
      </c>
      <c r="Q43" s="81">
        <f t="shared" si="1"/>
        <v>12.19</v>
      </c>
      <c r="R43" s="74"/>
      <c r="S43" s="132"/>
      <c r="T43" s="83">
        <f t="shared" si="2"/>
        <v>0.690000000000001</v>
      </c>
      <c r="U43" s="65">
        <v>0.05</v>
      </c>
      <c r="V43" s="95">
        <f t="shared" si="3"/>
        <v>12.7995</v>
      </c>
      <c r="Y43" s="96">
        <f t="shared" si="4"/>
        <v>1.2995</v>
      </c>
      <c r="Z43" s="94">
        <v>1.35</v>
      </c>
      <c r="AA43" s="95">
        <f t="shared" si="5"/>
        <v>28.6465</v>
      </c>
      <c r="AB43" s="4">
        <v>29.9</v>
      </c>
      <c r="AD43" s="96">
        <f t="shared" si="6"/>
        <v>17.1465</v>
      </c>
      <c r="AE43" s="74" t="s">
        <v>129</v>
      </c>
      <c r="AF43" s="74" t="s">
        <v>247</v>
      </c>
      <c r="AG43" s="74" t="s">
        <v>184</v>
      </c>
      <c r="AH43" s="88">
        <v>0.13</v>
      </c>
      <c r="AI43" s="144" t="s">
        <v>185</v>
      </c>
      <c r="AJ43" s="136" t="s">
        <v>186</v>
      </c>
      <c r="AK43" s="74"/>
      <c r="AL43" s="87" t="s">
        <v>187</v>
      </c>
      <c r="AM43" s="74">
        <v>1</v>
      </c>
      <c r="AN43" s="87" t="s">
        <v>232</v>
      </c>
      <c r="AO43" s="74">
        <v>0.18</v>
      </c>
      <c r="AP43" s="87" t="s">
        <v>248</v>
      </c>
      <c r="AQ43" s="74"/>
    </row>
    <row r="44" s="70" customFormat="1" ht="20" customHeight="1" spans="1:43">
      <c r="A44" s="74">
        <v>42</v>
      </c>
      <c r="B44" s="122" t="s">
        <v>178</v>
      </c>
      <c r="C44" s="127" t="s">
        <v>179</v>
      </c>
      <c r="D44" s="74" t="s">
        <v>249</v>
      </c>
      <c r="E44" s="77"/>
      <c r="F44" s="185" t="s">
        <v>245</v>
      </c>
      <c r="G44" s="74"/>
      <c r="H44" s="74" t="s">
        <v>250</v>
      </c>
      <c r="I44" s="74" t="s">
        <v>70</v>
      </c>
      <c r="J44" s="74">
        <v>264.5</v>
      </c>
      <c r="K44" s="74">
        <v>1</v>
      </c>
      <c r="L44" s="74">
        <v>0</v>
      </c>
      <c r="M44" s="78">
        <f t="shared" si="0"/>
        <v>264.5</v>
      </c>
      <c r="N44" s="141">
        <v>0.02</v>
      </c>
      <c r="O44" s="142">
        <v>0.03</v>
      </c>
      <c r="P44" s="143">
        <v>0.01</v>
      </c>
      <c r="Q44" s="81">
        <f t="shared" si="1"/>
        <v>280.37</v>
      </c>
      <c r="R44" s="74"/>
      <c r="S44" s="132"/>
      <c r="T44" s="83">
        <f t="shared" si="2"/>
        <v>15.87</v>
      </c>
      <c r="U44" s="65">
        <v>0.05</v>
      </c>
      <c r="V44" s="95">
        <f t="shared" si="3"/>
        <v>294.3885</v>
      </c>
      <c r="Y44" s="96">
        <f t="shared" si="4"/>
        <v>29.8885</v>
      </c>
      <c r="Z44" s="94">
        <v>1.35</v>
      </c>
      <c r="AA44" s="95">
        <f t="shared" si="5"/>
        <v>658.8695</v>
      </c>
      <c r="AB44" s="4">
        <f t="shared" si="10"/>
        <v>687.7</v>
      </c>
      <c r="AD44" s="96">
        <f t="shared" si="6"/>
        <v>394.3695</v>
      </c>
      <c r="AE44" s="74" t="s">
        <v>129</v>
      </c>
      <c r="AF44" s="74" t="s">
        <v>247</v>
      </c>
      <c r="AG44" s="74" t="s">
        <v>184</v>
      </c>
      <c r="AH44" s="88">
        <v>0.13</v>
      </c>
      <c r="AI44" s="144" t="s">
        <v>185</v>
      </c>
      <c r="AJ44" s="136" t="s">
        <v>186</v>
      </c>
      <c r="AK44" s="74"/>
      <c r="AL44" s="87" t="s">
        <v>187</v>
      </c>
      <c r="AM44" s="74">
        <v>23</v>
      </c>
      <c r="AN44" s="87" t="s">
        <v>236</v>
      </c>
      <c r="AO44" s="74">
        <v>4.14</v>
      </c>
      <c r="AP44" s="87"/>
      <c r="AQ44" s="74"/>
    </row>
    <row r="45" s="70" customFormat="1" ht="20" customHeight="1" spans="1:43">
      <c r="A45" s="74">
        <v>43</v>
      </c>
      <c r="B45" s="122" t="s">
        <v>178</v>
      </c>
      <c r="C45" s="127" t="s">
        <v>179</v>
      </c>
      <c r="D45" s="74" t="s">
        <v>251</v>
      </c>
      <c r="E45" s="77"/>
      <c r="F45" s="185" t="s">
        <v>252</v>
      </c>
      <c r="G45" s="74"/>
      <c r="H45" s="74" t="s">
        <v>246</v>
      </c>
      <c r="I45" s="74" t="s">
        <v>128</v>
      </c>
      <c r="J45" s="74">
        <v>13</v>
      </c>
      <c r="K45" s="74">
        <v>1</v>
      </c>
      <c r="L45" s="74">
        <v>0</v>
      </c>
      <c r="M45" s="78">
        <f t="shared" si="0"/>
        <v>13</v>
      </c>
      <c r="N45" s="141">
        <v>0.02</v>
      </c>
      <c r="O45" s="142">
        <v>0.03</v>
      </c>
      <c r="P45" s="143">
        <v>0.01</v>
      </c>
      <c r="Q45" s="81">
        <f t="shared" si="1"/>
        <v>13.78</v>
      </c>
      <c r="R45" s="74"/>
      <c r="S45" s="132"/>
      <c r="T45" s="83">
        <f t="shared" si="2"/>
        <v>0.780000000000001</v>
      </c>
      <c r="U45" s="65">
        <v>0.05</v>
      </c>
      <c r="V45" s="95">
        <f t="shared" si="3"/>
        <v>14.469</v>
      </c>
      <c r="Y45" s="96">
        <f t="shared" si="4"/>
        <v>1.469</v>
      </c>
      <c r="Z45" s="94">
        <v>1.15</v>
      </c>
      <c r="AA45" s="95">
        <f t="shared" si="5"/>
        <v>29.627</v>
      </c>
      <c r="AB45" s="4">
        <v>29.9</v>
      </c>
      <c r="AD45" s="96">
        <f t="shared" si="6"/>
        <v>16.627</v>
      </c>
      <c r="AE45" s="74" t="s">
        <v>129</v>
      </c>
      <c r="AF45" s="74" t="s">
        <v>247</v>
      </c>
      <c r="AG45" s="74" t="s">
        <v>184</v>
      </c>
      <c r="AH45" s="88">
        <v>0.13</v>
      </c>
      <c r="AI45" s="144" t="s">
        <v>185</v>
      </c>
      <c r="AJ45" s="136" t="s">
        <v>186</v>
      </c>
      <c r="AK45" s="74"/>
      <c r="AL45" s="87" t="s">
        <v>187</v>
      </c>
      <c r="AM45" s="74">
        <v>1</v>
      </c>
      <c r="AN45" s="87" t="s">
        <v>232</v>
      </c>
      <c r="AO45" s="74">
        <v>0.18</v>
      </c>
      <c r="AP45" s="87" t="s">
        <v>253</v>
      </c>
      <c r="AQ45" s="74"/>
    </row>
    <row r="46" s="70" customFormat="1" ht="20" customHeight="1" spans="1:43">
      <c r="A46" s="74">
        <v>44</v>
      </c>
      <c r="B46" s="122" t="s">
        <v>178</v>
      </c>
      <c r="C46" s="127" t="s">
        <v>179</v>
      </c>
      <c r="D46" s="74" t="s">
        <v>254</v>
      </c>
      <c r="E46" s="77"/>
      <c r="F46" s="185" t="s">
        <v>252</v>
      </c>
      <c r="G46" s="74"/>
      <c r="H46" s="74" t="s">
        <v>250</v>
      </c>
      <c r="I46" s="74" t="s">
        <v>70</v>
      </c>
      <c r="J46" s="74">
        <v>299</v>
      </c>
      <c r="K46" s="74">
        <v>1</v>
      </c>
      <c r="L46" s="74">
        <v>0</v>
      </c>
      <c r="M46" s="78">
        <f t="shared" si="0"/>
        <v>299</v>
      </c>
      <c r="N46" s="141">
        <v>0.02</v>
      </c>
      <c r="O46" s="142">
        <v>0.03</v>
      </c>
      <c r="P46" s="143">
        <v>0.01</v>
      </c>
      <c r="Q46" s="81">
        <f t="shared" si="1"/>
        <v>316.94</v>
      </c>
      <c r="R46" s="74"/>
      <c r="S46" s="132"/>
      <c r="T46" s="83">
        <f t="shared" si="2"/>
        <v>17.94</v>
      </c>
      <c r="U46" s="65">
        <v>0.05</v>
      </c>
      <c r="V46" s="95">
        <f t="shared" si="3"/>
        <v>332.787</v>
      </c>
      <c r="Y46" s="96">
        <f t="shared" si="4"/>
        <v>33.787</v>
      </c>
      <c r="Z46" s="94">
        <v>1.15</v>
      </c>
      <c r="AA46" s="95">
        <f t="shared" si="5"/>
        <v>681.421</v>
      </c>
      <c r="AB46" s="4">
        <f t="shared" ref="AB46:AB50" si="11">AB45*23</f>
        <v>687.7</v>
      </c>
      <c r="AD46" s="96">
        <f t="shared" si="6"/>
        <v>382.421</v>
      </c>
      <c r="AE46" s="74" t="s">
        <v>129</v>
      </c>
      <c r="AF46" s="74" t="s">
        <v>247</v>
      </c>
      <c r="AG46" s="74" t="s">
        <v>184</v>
      </c>
      <c r="AH46" s="88">
        <v>0.13</v>
      </c>
      <c r="AI46" s="144" t="s">
        <v>185</v>
      </c>
      <c r="AJ46" s="136" t="s">
        <v>186</v>
      </c>
      <c r="AK46" s="74"/>
      <c r="AL46" s="87" t="s">
        <v>187</v>
      </c>
      <c r="AM46" s="74">
        <v>23</v>
      </c>
      <c r="AN46" s="87" t="s">
        <v>236</v>
      </c>
      <c r="AO46" s="74">
        <v>4.14</v>
      </c>
      <c r="AP46" s="87"/>
      <c r="AQ46" s="74"/>
    </row>
    <row r="47" s="70" customFormat="1" ht="20" customHeight="1" spans="1:43">
      <c r="A47" s="74">
        <v>45</v>
      </c>
      <c r="B47" s="122" t="s">
        <v>178</v>
      </c>
      <c r="C47" s="127" t="s">
        <v>179</v>
      </c>
      <c r="D47" s="74" t="s">
        <v>255</v>
      </c>
      <c r="E47" s="77"/>
      <c r="F47" s="185" t="s">
        <v>256</v>
      </c>
      <c r="G47" s="74"/>
      <c r="H47" s="74" t="s">
        <v>182</v>
      </c>
      <c r="I47" s="74" t="s">
        <v>128</v>
      </c>
      <c r="J47" s="74">
        <v>8.5</v>
      </c>
      <c r="K47" s="74">
        <v>1</v>
      </c>
      <c r="L47" s="74">
        <v>0</v>
      </c>
      <c r="M47" s="78">
        <f t="shared" si="0"/>
        <v>8.5</v>
      </c>
      <c r="N47" s="141">
        <v>0.02</v>
      </c>
      <c r="O47" s="142">
        <v>0.03</v>
      </c>
      <c r="P47" s="143">
        <v>0.01</v>
      </c>
      <c r="Q47" s="81">
        <f t="shared" si="1"/>
        <v>9.01</v>
      </c>
      <c r="R47" s="74"/>
      <c r="S47" s="132"/>
      <c r="T47" s="83">
        <f t="shared" si="2"/>
        <v>0.51</v>
      </c>
      <c r="U47" s="65">
        <v>0.05</v>
      </c>
      <c r="V47" s="95">
        <f t="shared" si="3"/>
        <v>9.4605</v>
      </c>
      <c r="Y47" s="96">
        <f t="shared" si="4"/>
        <v>0.9605</v>
      </c>
      <c r="Z47" s="94">
        <v>1.15</v>
      </c>
      <c r="AA47" s="95">
        <f t="shared" si="5"/>
        <v>19.3715</v>
      </c>
      <c r="AB47" s="3">
        <v>19.9</v>
      </c>
      <c r="AD47" s="96">
        <f t="shared" si="6"/>
        <v>10.8715</v>
      </c>
      <c r="AE47" s="74" t="s">
        <v>257</v>
      </c>
      <c r="AF47" s="74" t="s">
        <v>247</v>
      </c>
      <c r="AG47" s="74" t="s">
        <v>184</v>
      </c>
      <c r="AH47" s="88">
        <v>0.13</v>
      </c>
      <c r="AI47" s="144" t="s">
        <v>185</v>
      </c>
      <c r="AJ47" s="136" t="s">
        <v>186</v>
      </c>
      <c r="AK47" s="74"/>
      <c r="AL47" s="87" t="s">
        <v>187</v>
      </c>
      <c r="AM47" s="74">
        <v>1</v>
      </c>
      <c r="AN47" s="87" t="s">
        <v>232</v>
      </c>
      <c r="AO47" s="74">
        <v>0.08</v>
      </c>
      <c r="AP47" s="125" t="s">
        <v>258</v>
      </c>
      <c r="AQ47" s="74"/>
    </row>
    <row r="48" s="70" customFormat="1" ht="20" customHeight="1" spans="1:43">
      <c r="A48" s="74">
        <v>46</v>
      </c>
      <c r="B48" s="122" t="s">
        <v>178</v>
      </c>
      <c r="C48" s="127" t="s">
        <v>179</v>
      </c>
      <c r="D48" s="74" t="s">
        <v>259</v>
      </c>
      <c r="E48" s="77"/>
      <c r="F48" s="185" t="s">
        <v>256</v>
      </c>
      <c r="G48" s="74"/>
      <c r="H48" s="74" t="s">
        <v>260</v>
      </c>
      <c r="I48" s="74" t="s">
        <v>70</v>
      </c>
      <c r="J48" s="74">
        <v>195.5</v>
      </c>
      <c r="K48" s="74">
        <v>1</v>
      </c>
      <c r="L48" s="74">
        <v>0</v>
      </c>
      <c r="M48" s="78">
        <f t="shared" si="0"/>
        <v>195.5</v>
      </c>
      <c r="N48" s="141">
        <v>0.02</v>
      </c>
      <c r="O48" s="142">
        <v>0.03</v>
      </c>
      <c r="P48" s="143">
        <v>0.01</v>
      </c>
      <c r="Q48" s="81">
        <f t="shared" si="1"/>
        <v>207.23</v>
      </c>
      <c r="R48" s="74"/>
      <c r="S48" s="132"/>
      <c r="T48" s="83">
        <f t="shared" si="2"/>
        <v>11.73</v>
      </c>
      <c r="U48" s="65">
        <v>0.05</v>
      </c>
      <c r="V48" s="95">
        <f t="shared" si="3"/>
        <v>217.5915</v>
      </c>
      <c r="Y48" s="96">
        <f t="shared" si="4"/>
        <v>22.0915</v>
      </c>
      <c r="Z48" s="94">
        <v>1.15</v>
      </c>
      <c r="AA48" s="95">
        <f t="shared" si="5"/>
        <v>445.5445</v>
      </c>
      <c r="AB48" s="4">
        <f t="shared" si="11"/>
        <v>457.7</v>
      </c>
      <c r="AD48" s="96">
        <f t="shared" si="6"/>
        <v>250.0445</v>
      </c>
      <c r="AE48" s="74" t="s">
        <v>257</v>
      </c>
      <c r="AF48" s="74" t="s">
        <v>247</v>
      </c>
      <c r="AG48" s="74" t="s">
        <v>184</v>
      </c>
      <c r="AH48" s="88">
        <v>0.13</v>
      </c>
      <c r="AI48" s="144" t="s">
        <v>185</v>
      </c>
      <c r="AJ48" s="136" t="s">
        <v>186</v>
      </c>
      <c r="AK48" s="74"/>
      <c r="AL48" s="87" t="s">
        <v>187</v>
      </c>
      <c r="AM48" s="74">
        <v>23</v>
      </c>
      <c r="AN48" s="87" t="s">
        <v>236</v>
      </c>
      <c r="AO48" s="74">
        <v>1.84</v>
      </c>
      <c r="AP48" s="87"/>
      <c r="AQ48" s="74"/>
    </row>
    <row r="49" s="70" customFormat="1" ht="20" customHeight="1" spans="1:43">
      <c r="A49" s="74">
        <v>47</v>
      </c>
      <c r="B49" s="122" t="s">
        <v>178</v>
      </c>
      <c r="C49" s="127" t="s">
        <v>179</v>
      </c>
      <c r="D49" s="74" t="s">
        <v>261</v>
      </c>
      <c r="E49" s="77"/>
      <c r="F49" s="185" t="s">
        <v>262</v>
      </c>
      <c r="G49" s="74"/>
      <c r="H49" s="74" t="s">
        <v>230</v>
      </c>
      <c r="I49" s="74" t="s">
        <v>128</v>
      </c>
      <c r="J49" s="74">
        <v>18</v>
      </c>
      <c r="K49" s="74">
        <v>1</v>
      </c>
      <c r="L49" s="74">
        <v>0</v>
      </c>
      <c r="M49" s="78">
        <f t="shared" si="0"/>
        <v>18</v>
      </c>
      <c r="N49" s="141">
        <v>0.02</v>
      </c>
      <c r="O49" s="142">
        <v>0.03</v>
      </c>
      <c r="P49" s="143">
        <v>0.01</v>
      </c>
      <c r="Q49" s="81">
        <f t="shared" si="1"/>
        <v>19.08</v>
      </c>
      <c r="R49" s="74"/>
      <c r="S49" s="132"/>
      <c r="T49" s="83">
        <f t="shared" si="2"/>
        <v>1.08</v>
      </c>
      <c r="U49" s="65">
        <v>0.05</v>
      </c>
      <c r="V49" s="95">
        <f t="shared" si="3"/>
        <v>20.034</v>
      </c>
      <c r="Y49" s="96">
        <f t="shared" si="4"/>
        <v>2.034</v>
      </c>
      <c r="Z49" s="94">
        <v>1.07</v>
      </c>
      <c r="AA49" s="95">
        <f t="shared" si="5"/>
        <v>39.4956</v>
      </c>
      <c r="AB49" s="4">
        <v>39.9</v>
      </c>
      <c r="AD49" s="96">
        <f t="shared" si="6"/>
        <v>21.4956</v>
      </c>
      <c r="AE49" s="74" t="s">
        <v>129</v>
      </c>
      <c r="AF49" s="74" t="s">
        <v>247</v>
      </c>
      <c r="AG49" s="74" t="s">
        <v>184</v>
      </c>
      <c r="AH49" s="88">
        <v>0.13</v>
      </c>
      <c r="AI49" s="144" t="s">
        <v>185</v>
      </c>
      <c r="AJ49" s="136" t="s">
        <v>186</v>
      </c>
      <c r="AK49" s="74"/>
      <c r="AL49" s="87" t="s">
        <v>187</v>
      </c>
      <c r="AM49" s="74">
        <v>1</v>
      </c>
      <c r="AN49" s="87" t="s">
        <v>232</v>
      </c>
      <c r="AO49" s="74">
        <v>0.15</v>
      </c>
      <c r="AP49" s="125" t="s">
        <v>263</v>
      </c>
      <c r="AQ49" s="74"/>
    </row>
    <row r="50" s="70" customFormat="1" ht="20" customHeight="1" spans="1:43">
      <c r="A50" s="74">
        <v>48</v>
      </c>
      <c r="B50" s="122" t="s">
        <v>178</v>
      </c>
      <c r="C50" s="127" t="s">
        <v>179</v>
      </c>
      <c r="D50" s="74" t="s">
        <v>264</v>
      </c>
      <c r="E50" s="77"/>
      <c r="F50" s="185" t="s">
        <v>262</v>
      </c>
      <c r="G50" s="74"/>
      <c r="H50" s="74" t="s">
        <v>235</v>
      </c>
      <c r="I50" s="74" t="s">
        <v>70</v>
      </c>
      <c r="J50" s="74">
        <v>414</v>
      </c>
      <c r="K50" s="74">
        <v>1</v>
      </c>
      <c r="L50" s="74">
        <v>0</v>
      </c>
      <c r="M50" s="78">
        <f t="shared" si="0"/>
        <v>414</v>
      </c>
      <c r="N50" s="141">
        <v>0.02</v>
      </c>
      <c r="O50" s="142">
        <v>0.03</v>
      </c>
      <c r="P50" s="143">
        <v>0.01</v>
      </c>
      <c r="Q50" s="81">
        <f t="shared" si="1"/>
        <v>438.84</v>
      </c>
      <c r="R50" s="74"/>
      <c r="S50" s="132"/>
      <c r="T50" s="83">
        <f t="shared" si="2"/>
        <v>24.84</v>
      </c>
      <c r="U50" s="65">
        <v>0.05</v>
      </c>
      <c r="V50" s="95">
        <f t="shared" si="3"/>
        <v>460.782</v>
      </c>
      <c r="Y50" s="96">
        <f t="shared" si="4"/>
        <v>46.782</v>
      </c>
      <c r="Z50" s="94">
        <v>1.07</v>
      </c>
      <c r="AA50" s="95">
        <f t="shared" si="5"/>
        <v>908.3988</v>
      </c>
      <c r="AB50" s="4">
        <f t="shared" si="11"/>
        <v>917.7</v>
      </c>
      <c r="AD50" s="96">
        <f t="shared" si="6"/>
        <v>494.3988</v>
      </c>
      <c r="AE50" s="74" t="s">
        <v>129</v>
      </c>
      <c r="AF50" s="74" t="s">
        <v>247</v>
      </c>
      <c r="AG50" s="74" t="s">
        <v>184</v>
      </c>
      <c r="AH50" s="88">
        <v>0.13</v>
      </c>
      <c r="AI50" s="144" t="s">
        <v>185</v>
      </c>
      <c r="AJ50" s="136" t="s">
        <v>186</v>
      </c>
      <c r="AK50" s="74"/>
      <c r="AL50" s="87" t="s">
        <v>187</v>
      </c>
      <c r="AM50" s="74">
        <v>23</v>
      </c>
      <c r="AN50" s="87" t="s">
        <v>236</v>
      </c>
      <c r="AO50" s="74">
        <v>3.45</v>
      </c>
      <c r="AP50" s="87"/>
      <c r="AQ50" s="74"/>
    </row>
    <row r="51" s="70" customFormat="1" ht="20" customHeight="1" spans="1:43">
      <c r="A51" s="74">
        <v>49</v>
      </c>
      <c r="B51" s="122" t="s">
        <v>178</v>
      </c>
      <c r="C51" s="127" t="s">
        <v>179</v>
      </c>
      <c r="D51" s="74" t="s">
        <v>265</v>
      </c>
      <c r="E51" s="77"/>
      <c r="F51" s="185" t="s">
        <v>266</v>
      </c>
      <c r="G51" s="74"/>
      <c r="H51" s="74" t="s">
        <v>230</v>
      </c>
      <c r="I51" s="74" t="s">
        <v>128</v>
      </c>
      <c r="J51" s="74">
        <v>25</v>
      </c>
      <c r="K51" s="74">
        <v>1</v>
      </c>
      <c r="L51" s="74">
        <v>0</v>
      </c>
      <c r="M51" s="78">
        <f t="shared" si="0"/>
        <v>25</v>
      </c>
      <c r="N51" s="141">
        <v>0.02</v>
      </c>
      <c r="O51" s="142">
        <v>0.03</v>
      </c>
      <c r="P51" s="143">
        <v>0.01</v>
      </c>
      <c r="Q51" s="81">
        <f t="shared" si="1"/>
        <v>26.5</v>
      </c>
      <c r="R51" s="74"/>
      <c r="S51" s="132"/>
      <c r="T51" s="83">
        <f t="shared" si="2"/>
        <v>1.5</v>
      </c>
      <c r="U51" s="65">
        <v>0.05</v>
      </c>
      <c r="V51" s="95">
        <f t="shared" si="3"/>
        <v>27.825</v>
      </c>
      <c r="Y51" s="96">
        <f t="shared" si="4"/>
        <v>2.825</v>
      </c>
      <c r="Z51" s="94">
        <v>1.07</v>
      </c>
      <c r="AA51" s="95">
        <f t="shared" si="5"/>
        <v>54.855</v>
      </c>
      <c r="AB51" s="4">
        <v>39.9</v>
      </c>
      <c r="AD51" s="96">
        <f t="shared" si="6"/>
        <v>29.855</v>
      </c>
      <c r="AE51" s="74" t="s">
        <v>267</v>
      </c>
      <c r="AF51" s="74" t="s">
        <v>247</v>
      </c>
      <c r="AG51" s="74" t="s">
        <v>184</v>
      </c>
      <c r="AH51" s="88">
        <v>0.13</v>
      </c>
      <c r="AI51" s="144" t="s">
        <v>185</v>
      </c>
      <c r="AJ51" s="136" t="s">
        <v>186</v>
      </c>
      <c r="AK51" s="74"/>
      <c r="AL51" s="87" t="s">
        <v>187</v>
      </c>
      <c r="AM51" s="74">
        <v>1</v>
      </c>
      <c r="AN51" s="87" t="s">
        <v>232</v>
      </c>
      <c r="AO51" s="74">
        <v>0.15</v>
      </c>
      <c r="AP51" s="125" t="s">
        <v>268</v>
      </c>
      <c r="AQ51" s="74"/>
    </row>
    <row r="52" s="70" customFormat="1" ht="20" customHeight="1" spans="1:43">
      <c r="A52" s="74">
        <v>50</v>
      </c>
      <c r="B52" s="122" t="s">
        <v>178</v>
      </c>
      <c r="C52" s="127" t="s">
        <v>179</v>
      </c>
      <c r="D52" s="74" t="s">
        <v>269</v>
      </c>
      <c r="E52" s="77"/>
      <c r="F52" s="185" t="s">
        <v>266</v>
      </c>
      <c r="G52" s="74"/>
      <c r="H52" s="74" t="s">
        <v>235</v>
      </c>
      <c r="I52" s="74" t="s">
        <v>70</v>
      </c>
      <c r="J52" s="74">
        <v>575</v>
      </c>
      <c r="K52" s="74">
        <v>1</v>
      </c>
      <c r="L52" s="74">
        <v>0</v>
      </c>
      <c r="M52" s="78">
        <f t="shared" si="0"/>
        <v>575</v>
      </c>
      <c r="N52" s="141">
        <v>0.02</v>
      </c>
      <c r="O52" s="142">
        <v>0.03</v>
      </c>
      <c r="P52" s="143">
        <v>0.01</v>
      </c>
      <c r="Q52" s="81">
        <f t="shared" si="1"/>
        <v>609.5</v>
      </c>
      <c r="R52" s="74"/>
      <c r="S52" s="132"/>
      <c r="T52" s="83">
        <f t="shared" si="2"/>
        <v>34.5</v>
      </c>
      <c r="U52" s="65">
        <v>0.05</v>
      </c>
      <c r="V52" s="95">
        <f t="shared" si="3"/>
        <v>639.975</v>
      </c>
      <c r="Y52" s="96">
        <f t="shared" si="4"/>
        <v>64.975</v>
      </c>
      <c r="Z52" s="94">
        <v>1.07</v>
      </c>
      <c r="AA52" s="95">
        <f t="shared" si="5"/>
        <v>1261.665</v>
      </c>
      <c r="AB52" s="4">
        <f t="shared" ref="AB52:AB56" si="12">AB51*23</f>
        <v>917.7</v>
      </c>
      <c r="AD52" s="96">
        <f t="shared" si="6"/>
        <v>686.665</v>
      </c>
      <c r="AE52" s="74" t="s">
        <v>267</v>
      </c>
      <c r="AF52" s="74" t="s">
        <v>247</v>
      </c>
      <c r="AG52" s="74" t="s">
        <v>184</v>
      </c>
      <c r="AH52" s="88">
        <v>0.13</v>
      </c>
      <c r="AI52" s="144" t="s">
        <v>185</v>
      </c>
      <c r="AJ52" s="136" t="s">
        <v>186</v>
      </c>
      <c r="AK52" s="74"/>
      <c r="AL52" s="87" t="s">
        <v>187</v>
      </c>
      <c r="AM52" s="74">
        <v>23</v>
      </c>
      <c r="AN52" s="87" t="s">
        <v>236</v>
      </c>
      <c r="AO52" s="74">
        <v>3.45</v>
      </c>
      <c r="AP52" s="87"/>
      <c r="AQ52" s="74"/>
    </row>
    <row r="53" s="70" customFormat="1" ht="20" customHeight="1" spans="1:43">
      <c r="A53" s="74">
        <v>51</v>
      </c>
      <c r="B53" s="122" t="s">
        <v>178</v>
      </c>
      <c r="C53" s="127" t="s">
        <v>179</v>
      </c>
      <c r="D53" s="74" t="s">
        <v>270</v>
      </c>
      <c r="E53" s="77"/>
      <c r="F53" s="185" t="s">
        <v>271</v>
      </c>
      <c r="G53" s="74"/>
      <c r="H53" s="74" t="s">
        <v>272</v>
      </c>
      <c r="I53" s="74" t="s">
        <v>128</v>
      </c>
      <c r="J53" s="74">
        <v>9</v>
      </c>
      <c r="K53" s="74">
        <v>1</v>
      </c>
      <c r="L53" s="74">
        <v>0</v>
      </c>
      <c r="M53" s="78">
        <f t="shared" si="0"/>
        <v>9</v>
      </c>
      <c r="N53" s="141">
        <v>0.02</v>
      </c>
      <c r="O53" s="142">
        <v>0.03</v>
      </c>
      <c r="P53" s="143">
        <v>0.01</v>
      </c>
      <c r="Q53" s="81">
        <f t="shared" si="1"/>
        <v>9.54</v>
      </c>
      <c r="R53" s="74"/>
      <c r="S53" s="132"/>
      <c r="T53" s="83">
        <f t="shared" si="2"/>
        <v>0.540000000000001</v>
      </c>
      <c r="U53" s="65">
        <v>0.05</v>
      </c>
      <c r="V53" s="95">
        <f t="shared" si="3"/>
        <v>10.017</v>
      </c>
      <c r="Y53" s="96">
        <f t="shared" si="4"/>
        <v>1.017</v>
      </c>
      <c r="Z53" s="94">
        <v>1.75</v>
      </c>
      <c r="AA53" s="95">
        <f t="shared" si="5"/>
        <v>26.235</v>
      </c>
      <c r="AB53" s="4">
        <v>26.9</v>
      </c>
      <c r="AD53" s="96">
        <f t="shared" si="6"/>
        <v>17.235</v>
      </c>
      <c r="AE53" s="74" t="s">
        <v>257</v>
      </c>
      <c r="AF53" s="74" t="s">
        <v>247</v>
      </c>
      <c r="AG53" s="74" t="s">
        <v>184</v>
      </c>
      <c r="AH53" s="88">
        <v>0.13</v>
      </c>
      <c r="AI53" s="144" t="s">
        <v>185</v>
      </c>
      <c r="AJ53" s="136" t="s">
        <v>186</v>
      </c>
      <c r="AK53" s="74"/>
      <c r="AL53" s="87" t="s">
        <v>187</v>
      </c>
      <c r="AM53" s="74">
        <v>1</v>
      </c>
      <c r="AN53" s="87" t="s">
        <v>232</v>
      </c>
      <c r="AO53" s="74">
        <v>0.12</v>
      </c>
      <c r="AP53" s="87" t="s">
        <v>273</v>
      </c>
      <c r="AQ53" s="74"/>
    </row>
    <row r="54" s="70" customFormat="1" ht="20" customHeight="1" spans="1:43">
      <c r="A54" s="74">
        <v>52</v>
      </c>
      <c r="B54" s="122" t="s">
        <v>178</v>
      </c>
      <c r="C54" s="127" t="s">
        <v>179</v>
      </c>
      <c r="D54" s="74" t="s">
        <v>274</v>
      </c>
      <c r="E54" s="77"/>
      <c r="F54" s="185" t="s">
        <v>271</v>
      </c>
      <c r="G54" s="74"/>
      <c r="H54" s="74" t="s">
        <v>275</v>
      </c>
      <c r="I54" s="74" t="s">
        <v>70</v>
      </c>
      <c r="J54" s="74">
        <v>207</v>
      </c>
      <c r="K54" s="74">
        <v>1</v>
      </c>
      <c r="L54" s="74">
        <v>0</v>
      </c>
      <c r="M54" s="78">
        <f t="shared" si="0"/>
        <v>207</v>
      </c>
      <c r="N54" s="141">
        <v>0.02</v>
      </c>
      <c r="O54" s="142">
        <v>0.03</v>
      </c>
      <c r="P54" s="143">
        <v>0.01</v>
      </c>
      <c r="Q54" s="81">
        <f t="shared" si="1"/>
        <v>219.42</v>
      </c>
      <c r="R54" s="74"/>
      <c r="S54" s="132"/>
      <c r="T54" s="83">
        <f t="shared" si="2"/>
        <v>12.42</v>
      </c>
      <c r="U54" s="65">
        <v>0.05</v>
      </c>
      <c r="V54" s="95">
        <f t="shared" si="3"/>
        <v>230.391</v>
      </c>
      <c r="Y54" s="96">
        <f t="shared" si="4"/>
        <v>23.391</v>
      </c>
      <c r="Z54" s="94">
        <v>1.75</v>
      </c>
      <c r="AA54" s="95">
        <f t="shared" si="5"/>
        <v>603.405</v>
      </c>
      <c r="AB54" s="4">
        <f t="shared" si="12"/>
        <v>618.7</v>
      </c>
      <c r="AD54" s="96">
        <f t="shared" si="6"/>
        <v>396.405</v>
      </c>
      <c r="AE54" s="74" t="s">
        <v>257</v>
      </c>
      <c r="AF54" s="74" t="s">
        <v>247</v>
      </c>
      <c r="AG54" s="74" t="s">
        <v>184</v>
      </c>
      <c r="AH54" s="88">
        <v>0.13</v>
      </c>
      <c r="AI54" s="144" t="s">
        <v>185</v>
      </c>
      <c r="AJ54" s="136" t="s">
        <v>186</v>
      </c>
      <c r="AK54" s="74"/>
      <c r="AL54" s="87" t="s">
        <v>187</v>
      </c>
      <c r="AM54" s="74">
        <v>23</v>
      </c>
      <c r="AN54" s="87" t="s">
        <v>236</v>
      </c>
      <c r="AO54" s="74">
        <v>2.76</v>
      </c>
      <c r="AP54" s="87"/>
      <c r="AQ54" s="74"/>
    </row>
    <row r="55" s="70" customFormat="1" ht="20" customHeight="1" spans="1:43">
      <c r="A55" s="74">
        <v>53</v>
      </c>
      <c r="B55" s="122" t="s">
        <v>178</v>
      </c>
      <c r="C55" s="127" t="s">
        <v>179</v>
      </c>
      <c r="D55" s="74" t="s">
        <v>276</v>
      </c>
      <c r="E55" s="77"/>
      <c r="F55" s="185" t="s">
        <v>277</v>
      </c>
      <c r="G55" s="74"/>
      <c r="H55" s="74" t="s">
        <v>230</v>
      </c>
      <c r="I55" s="74" t="s">
        <v>128</v>
      </c>
      <c r="J55" s="74">
        <v>12</v>
      </c>
      <c r="K55" s="74">
        <v>1</v>
      </c>
      <c r="L55" s="74">
        <v>0</v>
      </c>
      <c r="M55" s="78">
        <f t="shared" si="0"/>
        <v>12</v>
      </c>
      <c r="N55" s="141">
        <v>0.02</v>
      </c>
      <c r="O55" s="142">
        <v>0.03</v>
      </c>
      <c r="P55" s="143">
        <v>0.01</v>
      </c>
      <c r="Q55" s="81">
        <f t="shared" si="1"/>
        <v>12.72</v>
      </c>
      <c r="R55" s="74"/>
      <c r="S55" s="132"/>
      <c r="T55" s="83">
        <f t="shared" si="2"/>
        <v>0.720000000000001</v>
      </c>
      <c r="U55" s="65">
        <v>0.05</v>
      </c>
      <c r="V55" s="95">
        <f t="shared" si="3"/>
        <v>13.356</v>
      </c>
      <c r="Y55" s="96">
        <f t="shared" si="4"/>
        <v>1.356</v>
      </c>
      <c r="Z55" s="94">
        <v>1.05</v>
      </c>
      <c r="AA55" s="95">
        <f t="shared" si="5"/>
        <v>26.076</v>
      </c>
      <c r="AB55" s="4">
        <v>26.9</v>
      </c>
      <c r="AD55" s="96">
        <f t="shared" si="6"/>
        <v>14.076</v>
      </c>
      <c r="AE55" s="74" t="s">
        <v>257</v>
      </c>
      <c r="AF55" s="74" t="s">
        <v>247</v>
      </c>
      <c r="AG55" s="74" t="s">
        <v>184</v>
      </c>
      <c r="AH55" s="88">
        <v>0.13</v>
      </c>
      <c r="AI55" s="144" t="s">
        <v>185</v>
      </c>
      <c r="AJ55" s="136" t="s">
        <v>186</v>
      </c>
      <c r="AK55" s="74"/>
      <c r="AL55" s="87" t="s">
        <v>187</v>
      </c>
      <c r="AM55" s="74">
        <v>1</v>
      </c>
      <c r="AN55" s="87" t="s">
        <v>232</v>
      </c>
      <c r="AO55" s="74">
        <v>0.15</v>
      </c>
      <c r="AP55" s="87" t="s">
        <v>278</v>
      </c>
      <c r="AQ55" s="74"/>
    </row>
    <row r="56" s="70" customFormat="1" ht="20" customHeight="1" spans="1:43">
      <c r="A56" s="74">
        <v>54</v>
      </c>
      <c r="B56" s="122" t="s">
        <v>178</v>
      </c>
      <c r="C56" s="127" t="s">
        <v>179</v>
      </c>
      <c r="D56" s="74" t="s">
        <v>279</v>
      </c>
      <c r="E56" s="77"/>
      <c r="F56" s="185" t="s">
        <v>277</v>
      </c>
      <c r="G56" s="74"/>
      <c r="H56" s="74" t="s">
        <v>235</v>
      </c>
      <c r="I56" s="74" t="s">
        <v>70</v>
      </c>
      <c r="J56" s="74">
        <v>276</v>
      </c>
      <c r="K56" s="74">
        <v>1</v>
      </c>
      <c r="L56" s="74">
        <v>0</v>
      </c>
      <c r="M56" s="78">
        <f t="shared" si="0"/>
        <v>276</v>
      </c>
      <c r="N56" s="141">
        <v>0.02</v>
      </c>
      <c r="O56" s="142">
        <v>0.03</v>
      </c>
      <c r="P56" s="143">
        <v>0.01</v>
      </c>
      <c r="Q56" s="81">
        <f t="shared" si="1"/>
        <v>292.56</v>
      </c>
      <c r="R56" s="74"/>
      <c r="S56" s="132"/>
      <c r="T56" s="83">
        <f t="shared" si="2"/>
        <v>16.56</v>
      </c>
      <c r="U56" s="65">
        <v>0.05</v>
      </c>
      <c r="V56" s="95">
        <f t="shared" si="3"/>
        <v>307.188</v>
      </c>
      <c r="Y56" s="96">
        <f t="shared" si="4"/>
        <v>31.188</v>
      </c>
      <c r="Z56" s="94">
        <v>1.05</v>
      </c>
      <c r="AA56" s="95">
        <f t="shared" si="5"/>
        <v>599.748</v>
      </c>
      <c r="AB56" s="4">
        <f t="shared" si="12"/>
        <v>618.7</v>
      </c>
      <c r="AD56" s="96">
        <f t="shared" si="6"/>
        <v>323.748</v>
      </c>
      <c r="AE56" s="74" t="s">
        <v>257</v>
      </c>
      <c r="AF56" s="74" t="s">
        <v>247</v>
      </c>
      <c r="AG56" s="74" t="s">
        <v>184</v>
      </c>
      <c r="AH56" s="88">
        <v>0.13</v>
      </c>
      <c r="AI56" s="144" t="s">
        <v>185</v>
      </c>
      <c r="AJ56" s="136" t="s">
        <v>186</v>
      </c>
      <c r="AK56" s="74"/>
      <c r="AL56" s="87" t="s">
        <v>187</v>
      </c>
      <c r="AM56" s="74">
        <v>23</v>
      </c>
      <c r="AN56" s="87" t="s">
        <v>236</v>
      </c>
      <c r="AO56" s="74">
        <v>3.45</v>
      </c>
      <c r="AP56" s="87"/>
      <c r="AQ56" s="74"/>
    </row>
    <row r="57" s="70" customFormat="1" ht="20" customHeight="1" spans="1:43">
      <c r="A57" s="74">
        <v>55</v>
      </c>
      <c r="B57" s="122" t="s">
        <v>178</v>
      </c>
      <c r="C57" s="127" t="s">
        <v>179</v>
      </c>
      <c r="D57" s="74" t="s">
        <v>280</v>
      </c>
      <c r="E57" s="77"/>
      <c r="F57" s="185" t="s">
        <v>281</v>
      </c>
      <c r="G57" s="74"/>
      <c r="H57" s="74" t="s">
        <v>239</v>
      </c>
      <c r="I57" s="74" t="s">
        <v>128</v>
      </c>
      <c r="J57" s="74">
        <v>10.5</v>
      </c>
      <c r="K57" s="74">
        <v>1</v>
      </c>
      <c r="L57" s="74">
        <v>0</v>
      </c>
      <c r="M57" s="78">
        <f t="shared" si="0"/>
        <v>10.5</v>
      </c>
      <c r="N57" s="141">
        <v>0.02</v>
      </c>
      <c r="O57" s="142">
        <v>0.03</v>
      </c>
      <c r="P57" s="143">
        <v>0.01</v>
      </c>
      <c r="Q57" s="81">
        <f t="shared" si="1"/>
        <v>11.13</v>
      </c>
      <c r="R57" s="74"/>
      <c r="S57" s="132"/>
      <c r="T57" s="83">
        <f t="shared" si="2"/>
        <v>0.630000000000001</v>
      </c>
      <c r="U57" s="65">
        <v>0.05</v>
      </c>
      <c r="V57" s="95">
        <f t="shared" si="3"/>
        <v>11.6865</v>
      </c>
      <c r="Y57" s="96">
        <f t="shared" si="4"/>
        <v>1.1865</v>
      </c>
      <c r="Z57" s="94">
        <v>1</v>
      </c>
      <c r="AA57" s="95">
        <f t="shared" si="5"/>
        <v>22.26</v>
      </c>
      <c r="AB57" s="4">
        <v>22.9</v>
      </c>
      <c r="AD57" s="96">
        <f t="shared" si="6"/>
        <v>11.76</v>
      </c>
      <c r="AE57" s="74" t="s">
        <v>257</v>
      </c>
      <c r="AF57" s="74" t="s">
        <v>247</v>
      </c>
      <c r="AG57" s="74" t="s">
        <v>184</v>
      </c>
      <c r="AH57" s="88">
        <v>0.13</v>
      </c>
      <c r="AI57" s="144" t="s">
        <v>185</v>
      </c>
      <c r="AJ57" s="136" t="s">
        <v>186</v>
      </c>
      <c r="AK57" s="74"/>
      <c r="AL57" s="87" t="s">
        <v>187</v>
      </c>
      <c r="AM57" s="74">
        <v>1</v>
      </c>
      <c r="AN57" s="87" t="s">
        <v>232</v>
      </c>
      <c r="AO57" s="74">
        <v>0.1</v>
      </c>
      <c r="AP57" s="87" t="s">
        <v>282</v>
      </c>
      <c r="AQ57" s="74"/>
    </row>
    <row r="58" s="70" customFormat="1" ht="20" customHeight="1" spans="1:43">
      <c r="A58" s="74">
        <v>56</v>
      </c>
      <c r="B58" s="122" t="s">
        <v>178</v>
      </c>
      <c r="C58" s="127" t="s">
        <v>179</v>
      </c>
      <c r="D58" s="74" t="s">
        <v>283</v>
      </c>
      <c r="E58" s="77"/>
      <c r="F58" s="185" t="s">
        <v>281</v>
      </c>
      <c r="G58" s="74"/>
      <c r="H58" s="74" t="s">
        <v>243</v>
      </c>
      <c r="I58" s="74" t="s">
        <v>70</v>
      </c>
      <c r="J58" s="74">
        <v>241.5</v>
      </c>
      <c r="K58" s="74">
        <v>1</v>
      </c>
      <c r="L58" s="74">
        <v>0</v>
      </c>
      <c r="M58" s="78">
        <f t="shared" si="0"/>
        <v>241.5</v>
      </c>
      <c r="N58" s="141">
        <v>0.02</v>
      </c>
      <c r="O58" s="142">
        <v>0.03</v>
      </c>
      <c r="P58" s="143">
        <v>0.01</v>
      </c>
      <c r="Q58" s="81">
        <f t="shared" si="1"/>
        <v>255.99</v>
      </c>
      <c r="R58" s="74"/>
      <c r="S58" s="132"/>
      <c r="T58" s="83">
        <f t="shared" si="2"/>
        <v>14.49</v>
      </c>
      <c r="U58" s="65">
        <v>0.05</v>
      </c>
      <c r="V58" s="95">
        <f t="shared" si="3"/>
        <v>268.7895</v>
      </c>
      <c r="Y58" s="96">
        <f t="shared" si="4"/>
        <v>27.2895</v>
      </c>
      <c r="Z58" s="94">
        <v>1</v>
      </c>
      <c r="AA58" s="95">
        <f t="shared" si="5"/>
        <v>511.98</v>
      </c>
      <c r="AB58" s="4">
        <f t="shared" ref="AB58:AB62" si="13">AB57*23</f>
        <v>526.7</v>
      </c>
      <c r="AD58" s="96">
        <f t="shared" si="6"/>
        <v>270.48</v>
      </c>
      <c r="AE58" s="74" t="s">
        <v>257</v>
      </c>
      <c r="AF58" s="74" t="s">
        <v>247</v>
      </c>
      <c r="AG58" s="74" t="s">
        <v>184</v>
      </c>
      <c r="AH58" s="88">
        <v>0.13</v>
      </c>
      <c r="AI58" s="144" t="s">
        <v>185</v>
      </c>
      <c r="AJ58" s="136" t="s">
        <v>186</v>
      </c>
      <c r="AK58" s="74"/>
      <c r="AL58" s="87" t="s">
        <v>187</v>
      </c>
      <c r="AM58" s="74">
        <v>23</v>
      </c>
      <c r="AN58" s="87" t="s">
        <v>236</v>
      </c>
      <c r="AO58" s="74">
        <v>2.3</v>
      </c>
      <c r="AP58" s="87"/>
      <c r="AQ58" s="74"/>
    </row>
    <row r="59" s="70" customFormat="1" ht="20" customHeight="1" spans="1:43">
      <c r="A59" s="74">
        <v>57</v>
      </c>
      <c r="B59" s="122" t="s">
        <v>178</v>
      </c>
      <c r="C59" s="127" t="s">
        <v>179</v>
      </c>
      <c r="D59" s="74" t="s">
        <v>284</v>
      </c>
      <c r="E59" s="77"/>
      <c r="F59" s="185" t="s">
        <v>285</v>
      </c>
      <c r="G59" s="74"/>
      <c r="H59" s="74" t="s">
        <v>230</v>
      </c>
      <c r="I59" s="74" t="s">
        <v>128</v>
      </c>
      <c r="J59" s="74">
        <v>12</v>
      </c>
      <c r="K59" s="74">
        <v>1</v>
      </c>
      <c r="L59" s="74">
        <v>0</v>
      </c>
      <c r="M59" s="78">
        <f t="shared" si="0"/>
        <v>12</v>
      </c>
      <c r="N59" s="141">
        <v>0.02</v>
      </c>
      <c r="O59" s="142">
        <v>0.03</v>
      </c>
      <c r="P59" s="143">
        <v>0.01</v>
      </c>
      <c r="Q59" s="81">
        <f t="shared" si="1"/>
        <v>12.72</v>
      </c>
      <c r="R59" s="74"/>
      <c r="S59" s="132"/>
      <c r="T59" s="83">
        <f t="shared" si="2"/>
        <v>0.720000000000001</v>
      </c>
      <c r="U59" s="65">
        <v>0.05</v>
      </c>
      <c r="V59" s="95">
        <f t="shared" si="3"/>
        <v>13.356</v>
      </c>
      <c r="Y59" s="96">
        <f t="shared" si="4"/>
        <v>1.356</v>
      </c>
      <c r="Z59" s="94">
        <v>1.25</v>
      </c>
      <c r="AA59" s="95">
        <f t="shared" si="5"/>
        <v>28.62</v>
      </c>
      <c r="AB59" s="4">
        <v>29.9</v>
      </c>
      <c r="AD59" s="96">
        <f t="shared" si="6"/>
        <v>16.62</v>
      </c>
      <c r="AE59" s="74" t="s">
        <v>257</v>
      </c>
      <c r="AF59" s="74" t="s">
        <v>247</v>
      </c>
      <c r="AG59" s="74" t="s">
        <v>184</v>
      </c>
      <c r="AH59" s="88">
        <v>0.13</v>
      </c>
      <c r="AI59" s="144" t="s">
        <v>185</v>
      </c>
      <c r="AJ59" s="136" t="s">
        <v>186</v>
      </c>
      <c r="AK59" s="74"/>
      <c r="AL59" s="87" t="s">
        <v>187</v>
      </c>
      <c r="AM59" s="74">
        <v>1</v>
      </c>
      <c r="AN59" s="87" t="s">
        <v>232</v>
      </c>
      <c r="AO59" s="74">
        <v>0.15</v>
      </c>
      <c r="AP59" s="87" t="s">
        <v>286</v>
      </c>
      <c r="AQ59" s="74"/>
    </row>
    <row r="60" s="70" customFormat="1" ht="20" customHeight="1" spans="1:43">
      <c r="A60" s="74">
        <v>58</v>
      </c>
      <c r="B60" s="122" t="s">
        <v>178</v>
      </c>
      <c r="C60" s="127" t="s">
        <v>179</v>
      </c>
      <c r="D60" s="74" t="s">
        <v>287</v>
      </c>
      <c r="E60" s="77"/>
      <c r="F60" s="185" t="s">
        <v>285</v>
      </c>
      <c r="G60" s="74"/>
      <c r="H60" s="74" t="s">
        <v>235</v>
      </c>
      <c r="I60" s="74" t="s">
        <v>70</v>
      </c>
      <c r="J60" s="74">
        <v>276</v>
      </c>
      <c r="K60" s="74">
        <v>1</v>
      </c>
      <c r="L60" s="74">
        <v>0</v>
      </c>
      <c r="M60" s="78">
        <f t="shared" si="0"/>
        <v>276</v>
      </c>
      <c r="N60" s="141">
        <v>0.02</v>
      </c>
      <c r="O60" s="142">
        <v>0.03</v>
      </c>
      <c r="P60" s="143">
        <v>0.01</v>
      </c>
      <c r="Q60" s="81">
        <f t="shared" si="1"/>
        <v>292.56</v>
      </c>
      <c r="R60" s="74"/>
      <c r="S60" s="132"/>
      <c r="T60" s="83">
        <f t="shared" si="2"/>
        <v>16.56</v>
      </c>
      <c r="U60" s="65">
        <v>0.05</v>
      </c>
      <c r="V60" s="95">
        <f t="shared" si="3"/>
        <v>307.188</v>
      </c>
      <c r="Y60" s="96">
        <f t="shared" si="4"/>
        <v>31.188</v>
      </c>
      <c r="Z60" s="94">
        <v>1.25</v>
      </c>
      <c r="AA60" s="95">
        <f t="shared" si="5"/>
        <v>658.26</v>
      </c>
      <c r="AB60" s="4">
        <f t="shared" si="13"/>
        <v>687.7</v>
      </c>
      <c r="AD60" s="96">
        <f t="shared" si="6"/>
        <v>382.26</v>
      </c>
      <c r="AE60" s="74" t="s">
        <v>257</v>
      </c>
      <c r="AF60" s="74" t="s">
        <v>247</v>
      </c>
      <c r="AG60" s="74" t="s">
        <v>184</v>
      </c>
      <c r="AH60" s="88">
        <v>0.13</v>
      </c>
      <c r="AI60" s="144" t="s">
        <v>185</v>
      </c>
      <c r="AJ60" s="136" t="s">
        <v>186</v>
      </c>
      <c r="AK60" s="74"/>
      <c r="AL60" s="87" t="s">
        <v>187</v>
      </c>
      <c r="AM60" s="74">
        <v>23</v>
      </c>
      <c r="AN60" s="87" t="s">
        <v>236</v>
      </c>
      <c r="AO60" s="74">
        <v>3.45</v>
      </c>
      <c r="AP60" s="87"/>
      <c r="AQ60" s="74"/>
    </row>
    <row r="61" s="70" customFormat="1" ht="20" customHeight="1" spans="1:43">
      <c r="A61" s="74">
        <v>59</v>
      </c>
      <c r="B61" s="122" t="s">
        <v>178</v>
      </c>
      <c r="C61" s="127" t="s">
        <v>179</v>
      </c>
      <c r="D61" s="74" t="s">
        <v>288</v>
      </c>
      <c r="E61" s="77"/>
      <c r="F61" s="185" t="s">
        <v>289</v>
      </c>
      <c r="G61" s="74"/>
      <c r="H61" s="74" t="s">
        <v>239</v>
      </c>
      <c r="I61" s="74" t="s">
        <v>128</v>
      </c>
      <c r="J61" s="74">
        <v>10.5</v>
      </c>
      <c r="K61" s="74">
        <v>1</v>
      </c>
      <c r="L61" s="74">
        <v>0</v>
      </c>
      <c r="M61" s="78">
        <f t="shared" si="0"/>
        <v>10.5</v>
      </c>
      <c r="N61" s="141">
        <v>0.02</v>
      </c>
      <c r="O61" s="142">
        <v>0.03</v>
      </c>
      <c r="P61" s="143">
        <v>0.01</v>
      </c>
      <c r="Q61" s="81">
        <f t="shared" si="1"/>
        <v>11.13</v>
      </c>
      <c r="R61" s="74"/>
      <c r="S61" s="132"/>
      <c r="T61" s="83">
        <f t="shared" si="2"/>
        <v>0.630000000000001</v>
      </c>
      <c r="U61" s="65">
        <v>0.05</v>
      </c>
      <c r="V61" s="95">
        <f t="shared" si="3"/>
        <v>11.6865</v>
      </c>
      <c r="Y61" s="96">
        <f t="shared" si="4"/>
        <v>1.1865</v>
      </c>
      <c r="Z61" s="94">
        <v>1</v>
      </c>
      <c r="AA61" s="95">
        <f t="shared" si="5"/>
        <v>22.26</v>
      </c>
      <c r="AB61" s="4">
        <v>22.9</v>
      </c>
      <c r="AD61" s="96">
        <f t="shared" si="6"/>
        <v>11.76</v>
      </c>
      <c r="AE61" s="74" t="s">
        <v>257</v>
      </c>
      <c r="AF61" s="74" t="s">
        <v>247</v>
      </c>
      <c r="AG61" s="74" t="s">
        <v>184</v>
      </c>
      <c r="AH61" s="88">
        <v>0.13</v>
      </c>
      <c r="AI61" s="144" t="s">
        <v>185</v>
      </c>
      <c r="AJ61" s="136" t="s">
        <v>186</v>
      </c>
      <c r="AK61" s="74"/>
      <c r="AL61" s="87" t="s">
        <v>187</v>
      </c>
      <c r="AM61" s="74">
        <v>1</v>
      </c>
      <c r="AN61" s="87" t="s">
        <v>232</v>
      </c>
      <c r="AO61" s="74">
        <v>0.1</v>
      </c>
      <c r="AP61" s="125" t="s">
        <v>290</v>
      </c>
      <c r="AQ61" s="74"/>
    </row>
    <row r="62" s="70" customFormat="1" ht="20" customHeight="1" spans="1:43">
      <c r="A62" s="74">
        <v>60</v>
      </c>
      <c r="B62" s="122" t="s">
        <v>178</v>
      </c>
      <c r="C62" s="127" t="s">
        <v>179</v>
      </c>
      <c r="D62" s="74" t="s">
        <v>291</v>
      </c>
      <c r="E62" s="77"/>
      <c r="F62" s="185" t="s">
        <v>289</v>
      </c>
      <c r="G62" s="74"/>
      <c r="H62" s="74" t="s">
        <v>243</v>
      </c>
      <c r="I62" s="74" t="s">
        <v>70</v>
      </c>
      <c r="J62" s="74">
        <v>241.5</v>
      </c>
      <c r="K62" s="74">
        <v>1</v>
      </c>
      <c r="L62" s="74">
        <v>0</v>
      </c>
      <c r="M62" s="78">
        <f t="shared" si="0"/>
        <v>241.5</v>
      </c>
      <c r="N62" s="141">
        <v>0.02</v>
      </c>
      <c r="O62" s="142">
        <v>0.03</v>
      </c>
      <c r="P62" s="143">
        <v>0.01</v>
      </c>
      <c r="Q62" s="81">
        <f t="shared" si="1"/>
        <v>255.99</v>
      </c>
      <c r="R62" s="74"/>
      <c r="S62" s="132"/>
      <c r="T62" s="83">
        <f t="shared" si="2"/>
        <v>14.49</v>
      </c>
      <c r="U62" s="65">
        <v>0.05</v>
      </c>
      <c r="V62" s="95">
        <f t="shared" si="3"/>
        <v>268.7895</v>
      </c>
      <c r="Y62" s="96">
        <f t="shared" si="4"/>
        <v>27.2895</v>
      </c>
      <c r="Z62" s="94">
        <v>1</v>
      </c>
      <c r="AA62" s="95">
        <f t="shared" si="5"/>
        <v>511.98</v>
      </c>
      <c r="AB62" s="4">
        <f t="shared" si="13"/>
        <v>526.7</v>
      </c>
      <c r="AD62" s="96">
        <f t="shared" si="6"/>
        <v>270.48</v>
      </c>
      <c r="AE62" s="74" t="s">
        <v>257</v>
      </c>
      <c r="AF62" s="74" t="s">
        <v>247</v>
      </c>
      <c r="AG62" s="74" t="s">
        <v>184</v>
      </c>
      <c r="AH62" s="88">
        <v>0.13</v>
      </c>
      <c r="AI62" s="144" t="s">
        <v>185</v>
      </c>
      <c r="AJ62" s="136" t="s">
        <v>186</v>
      </c>
      <c r="AK62" s="74"/>
      <c r="AL62" s="87" t="s">
        <v>187</v>
      </c>
      <c r="AM62" s="74">
        <v>23</v>
      </c>
      <c r="AN62" s="87" t="s">
        <v>236</v>
      </c>
      <c r="AO62" s="74">
        <v>2.3</v>
      </c>
      <c r="AP62" s="87"/>
      <c r="AQ62" s="74"/>
    </row>
    <row r="63" s="70" customFormat="1" ht="20" customHeight="1" spans="1:43">
      <c r="A63" s="74">
        <v>61</v>
      </c>
      <c r="B63" s="74" t="s">
        <v>292</v>
      </c>
      <c r="C63" s="74" t="s">
        <v>293</v>
      </c>
      <c r="D63" s="123" t="s">
        <v>294</v>
      </c>
      <c r="E63" s="145" t="str">
        <f>_xlfn.DISPIMG("ID_45BABD2340C54DB7B6C773B27205AD03",1)</f>
        <v>=DISPIMG("ID_45BABD2340C54DB7B6C773B27205AD03",1)</v>
      </c>
      <c r="F63" s="146">
        <v>6972599870859</v>
      </c>
      <c r="G63" s="74"/>
      <c r="H63" s="147" t="s">
        <v>295</v>
      </c>
      <c r="I63" s="74" t="s">
        <v>128</v>
      </c>
      <c r="J63" s="74">
        <v>13.5</v>
      </c>
      <c r="K63" s="74">
        <v>1</v>
      </c>
      <c r="L63" s="74">
        <v>0</v>
      </c>
      <c r="M63" s="78">
        <f t="shared" si="0"/>
        <v>13.5</v>
      </c>
      <c r="N63" s="141">
        <v>0.02</v>
      </c>
      <c r="O63" s="142">
        <v>0.03</v>
      </c>
      <c r="P63" s="143">
        <v>0.01</v>
      </c>
      <c r="Q63" s="81">
        <f t="shared" si="1"/>
        <v>14.31</v>
      </c>
      <c r="R63" s="74"/>
      <c r="S63" s="132"/>
      <c r="T63" s="83">
        <f t="shared" si="2"/>
        <v>0.81</v>
      </c>
      <c r="U63" s="65">
        <v>0.05</v>
      </c>
      <c r="V63" s="95">
        <f t="shared" si="3"/>
        <v>15.0255</v>
      </c>
      <c r="Y63" s="96">
        <f t="shared" si="4"/>
        <v>1.5255</v>
      </c>
      <c r="Z63" s="94">
        <v>0.2</v>
      </c>
      <c r="AA63" s="95">
        <f t="shared" si="5"/>
        <v>17.172</v>
      </c>
      <c r="AB63" s="70">
        <v>29.9</v>
      </c>
      <c r="AD63" s="96">
        <f t="shared" si="6"/>
        <v>3.672</v>
      </c>
      <c r="AE63" s="74" t="s">
        <v>296</v>
      </c>
      <c r="AF63" s="74" t="s">
        <v>297</v>
      </c>
      <c r="AG63" s="74" t="s">
        <v>184</v>
      </c>
      <c r="AH63" s="88">
        <v>0.13</v>
      </c>
      <c r="AI63" s="74" t="s">
        <v>185</v>
      </c>
      <c r="AJ63" s="87" t="s">
        <v>298</v>
      </c>
      <c r="AK63" s="87" t="s">
        <v>299</v>
      </c>
      <c r="AL63" s="87" t="s">
        <v>300</v>
      </c>
      <c r="AM63" s="74">
        <v>1</v>
      </c>
      <c r="AN63" s="87"/>
      <c r="AO63" s="74">
        <v>0.6</v>
      </c>
      <c r="AP63" s="147" t="s">
        <v>301</v>
      </c>
      <c r="AQ63" s="74"/>
    </row>
    <row r="64" s="70" customFormat="1" ht="20" customHeight="1" spans="1:43">
      <c r="A64" s="74">
        <v>62</v>
      </c>
      <c r="B64" s="74" t="s">
        <v>292</v>
      </c>
      <c r="C64" s="74" t="s">
        <v>302</v>
      </c>
      <c r="D64" s="123" t="s">
        <v>294</v>
      </c>
      <c r="E64" s="148" t="str">
        <f>_xlfn.DISPIMG("ID_CEA93BC5ADC24BB2A92E30B5002629A7",1)</f>
        <v>=DISPIMG("ID_CEA93BC5ADC24BB2A92E30B5002629A7",1)</v>
      </c>
      <c r="F64" s="146">
        <v>6972599870835</v>
      </c>
      <c r="G64" s="74"/>
      <c r="H64" s="147" t="s">
        <v>295</v>
      </c>
      <c r="I64" s="74" t="s">
        <v>128</v>
      </c>
      <c r="J64" s="74">
        <v>15</v>
      </c>
      <c r="K64" s="74">
        <v>1</v>
      </c>
      <c r="L64" s="74">
        <v>0</v>
      </c>
      <c r="M64" s="78">
        <f t="shared" si="0"/>
        <v>15</v>
      </c>
      <c r="N64" s="141">
        <v>0.02</v>
      </c>
      <c r="O64" s="142">
        <v>0.03</v>
      </c>
      <c r="P64" s="143">
        <v>0.01</v>
      </c>
      <c r="Q64" s="81">
        <f t="shared" si="1"/>
        <v>15.9</v>
      </c>
      <c r="R64" s="74"/>
      <c r="S64" s="132"/>
      <c r="T64" s="83">
        <f t="shared" si="2"/>
        <v>0.9</v>
      </c>
      <c r="U64" s="65">
        <v>0.05</v>
      </c>
      <c r="V64" s="95">
        <f t="shared" si="3"/>
        <v>16.695</v>
      </c>
      <c r="Y64" s="96">
        <f t="shared" si="4"/>
        <v>1.695</v>
      </c>
      <c r="Z64" s="94">
        <v>0.2</v>
      </c>
      <c r="AA64" s="95">
        <f t="shared" si="5"/>
        <v>19.08</v>
      </c>
      <c r="AB64" s="70">
        <v>39.9</v>
      </c>
      <c r="AD64" s="96">
        <f t="shared" si="6"/>
        <v>4.08</v>
      </c>
      <c r="AE64" s="74" t="s">
        <v>296</v>
      </c>
      <c r="AF64" s="74" t="s">
        <v>297</v>
      </c>
      <c r="AG64" s="74" t="s">
        <v>184</v>
      </c>
      <c r="AH64" s="88">
        <v>0.13</v>
      </c>
      <c r="AI64" s="74" t="s">
        <v>185</v>
      </c>
      <c r="AJ64" s="87" t="s">
        <v>298</v>
      </c>
      <c r="AK64" s="87" t="s">
        <v>299</v>
      </c>
      <c r="AL64" s="87" t="s">
        <v>303</v>
      </c>
      <c r="AM64" s="74">
        <v>1</v>
      </c>
      <c r="AN64" s="87"/>
      <c r="AO64" s="74">
        <v>0.6</v>
      </c>
      <c r="AP64" s="147" t="s">
        <v>301</v>
      </c>
      <c r="AQ64" s="74"/>
    </row>
    <row r="65" s="70" customFormat="1" ht="20" customHeight="1" spans="1:43">
      <c r="A65" s="74">
        <v>63</v>
      </c>
      <c r="B65" s="74" t="s">
        <v>292</v>
      </c>
      <c r="C65" s="74" t="s">
        <v>293</v>
      </c>
      <c r="D65" s="123" t="s">
        <v>304</v>
      </c>
      <c r="E65" s="148" t="str">
        <f>_xlfn.DISPIMG("ID_69B60B3FE3BD46E18C7481928B8271C7",1)</f>
        <v>=DISPIMG("ID_69B60B3FE3BD46E18C7481928B8271C7",1)</v>
      </c>
      <c r="F65" s="146">
        <v>6972599870842</v>
      </c>
      <c r="G65" s="74"/>
      <c r="H65" s="147" t="s">
        <v>295</v>
      </c>
      <c r="I65" s="74" t="s">
        <v>128</v>
      </c>
      <c r="J65" s="74">
        <v>4</v>
      </c>
      <c r="K65" s="74">
        <v>1</v>
      </c>
      <c r="L65" s="74">
        <v>0</v>
      </c>
      <c r="M65" s="78">
        <f t="shared" si="0"/>
        <v>4</v>
      </c>
      <c r="N65" s="141">
        <v>0.02</v>
      </c>
      <c r="O65" s="142">
        <v>0.03</v>
      </c>
      <c r="P65" s="143">
        <v>0.01</v>
      </c>
      <c r="Q65" s="81">
        <f t="shared" si="1"/>
        <v>4.24</v>
      </c>
      <c r="R65" s="74"/>
      <c r="S65" s="132"/>
      <c r="T65" s="83">
        <f t="shared" si="2"/>
        <v>0.24</v>
      </c>
      <c r="U65" s="65">
        <v>0.05</v>
      </c>
      <c r="V65" s="95">
        <f t="shared" si="3"/>
        <v>4.452</v>
      </c>
      <c r="Y65" s="96">
        <f t="shared" si="4"/>
        <v>0.452000000000001</v>
      </c>
      <c r="Z65" s="94">
        <v>2.4</v>
      </c>
      <c r="AA65" s="95">
        <f t="shared" si="5"/>
        <v>14.416</v>
      </c>
      <c r="AB65" s="70">
        <v>14.9</v>
      </c>
      <c r="AD65" s="96">
        <f t="shared" si="6"/>
        <v>10.416</v>
      </c>
      <c r="AE65" s="74" t="s">
        <v>296</v>
      </c>
      <c r="AF65" s="74" t="s">
        <v>297</v>
      </c>
      <c r="AG65" s="74" t="s">
        <v>184</v>
      </c>
      <c r="AH65" s="88">
        <v>0.13</v>
      </c>
      <c r="AI65" s="74" t="s">
        <v>185</v>
      </c>
      <c r="AJ65" s="87" t="s">
        <v>298</v>
      </c>
      <c r="AK65" s="87" t="s">
        <v>299</v>
      </c>
      <c r="AL65" s="87" t="s">
        <v>305</v>
      </c>
      <c r="AM65" s="74">
        <v>1</v>
      </c>
      <c r="AN65" s="87"/>
      <c r="AO65" s="74">
        <v>0.6</v>
      </c>
      <c r="AP65" s="147" t="s">
        <v>306</v>
      </c>
      <c r="AQ65" s="74"/>
    </row>
    <row r="66" s="70" customFormat="1" ht="20" customHeight="1" spans="1:43">
      <c r="A66" s="74">
        <v>64</v>
      </c>
      <c r="B66" s="74" t="s">
        <v>292</v>
      </c>
      <c r="C66" s="74" t="s">
        <v>302</v>
      </c>
      <c r="D66" s="123" t="s">
        <v>307</v>
      </c>
      <c r="E66" s="145" t="str">
        <f>_xlfn.DISPIMG("ID_8C0414C9970B43AFB190EB1B07C384CB",1)</f>
        <v>=DISPIMG("ID_8C0414C9970B43AFB190EB1B07C384CB",1)</v>
      </c>
      <c r="F66" s="185" t="s">
        <v>308</v>
      </c>
      <c r="G66" s="74"/>
      <c r="H66" s="147" t="s">
        <v>309</v>
      </c>
      <c r="I66" s="74" t="s">
        <v>128</v>
      </c>
      <c r="J66" s="74">
        <v>13</v>
      </c>
      <c r="K66" s="74">
        <v>1</v>
      </c>
      <c r="L66" s="74">
        <v>0</v>
      </c>
      <c r="M66" s="78">
        <f t="shared" si="0"/>
        <v>13</v>
      </c>
      <c r="N66" s="141">
        <v>0.02</v>
      </c>
      <c r="O66" s="142">
        <v>0.03</v>
      </c>
      <c r="P66" s="143">
        <v>0.01</v>
      </c>
      <c r="Q66" s="81">
        <f t="shared" si="1"/>
        <v>13.78</v>
      </c>
      <c r="R66" s="74"/>
      <c r="S66" s="132"/>
      <c r="T66" s="83">
        <f t="shared" si="2"/>
        <v>0.780000000000001</v>
      </c>
      <c r="U66" s="65">
        <v>0.05</v>
      </c>
      <c r="V66" s="95">
        <f t="shared" si="3"/>
        <v>14.469</v>
      </c>
      <c r="Y66" s="96">
        <f t="shared" si="4"/>
        <v>1.469</v>
      </c>
      <c r="Z66" s="94">
        <v>1.1</v>
      </c>
      <c r="AA66" s="95">
        <f t="shared" si="5"/>
        <v>28.938</v>
      </c>
      <c r="AB66" s="70">
        <v>29.9</v>
      </c>
      <c r="AD66" s="96">
        <f t="shared" si="6"/>
        <v>15.938</v>
      </c>
      <c r="AE66" s="74" t="s">
        <v>296</v>
      </c>
      <c r="AF66" s="74" t="s">
        <v>297</v>
      </c>
      <c r="AG66" s="74" t="s">
        <v>184</v>
      </c>
      <c r="AH66" s="88">
        <v>0.13</v>
      </c>
      <c r="AI66" s="74" t="s">
        <v>185</v>
      </c>
      <c r="AJ66" s="87" t="s">
        <v>298</v>
      </c>
      <c r="AK66" s="87" t="s">
        <v>299</v>
      </c>
      <c r="AL66" s="87" t="s">
        <v>310</v>
      </c>
      <c r="AM66" s="74">
        <v>1</v>
      </c>
      <c r="AN66" s="87"/>
      <c r="AO66" s="74">
        <v>1</v>
      </c>
      <c r="AP66" s="87" t="s">
        <v>311</v>
      </c>
      <c r="AQ66" s="74"/>
    </row>
    <row r="67" s="70" customFormat="1" ht="20" customHeight="1" spans="1:43">
      <c r="A67" s="74">
        <v>65</v>
      </c>
      <c r="B67" s="74" t="s">
        <v>292</v>
      </c>
      <c r="C67" s="74" t="s">
        <v>312</v>
      </c>
      <c r="D67" s="123" t="s">
        <v>304</v>
      </c>
      <c r="E67" s="145" t="str">
        <f>_xlfn.DISPIMG("ID_4A9654C7325D4E59A4D70BB460564F15",1)</f>
        <v>=DISPIMG("ID_4A9654C7325D4E59A4D70BB460564F15",1)</v>
      </c>
      <c r="F67" s="185" t="s">
        <v>313</v>
      </c>
      <c r="G67" s="74"/>
      <c r="H67" s="74" t="s">
        <v>309</v>
      </c>
      <c r="I67" s="74" t="s">
        <v>128</v>
      </c>
      <c r="J67" s="74">
        <v>7</v>
      </c>
      <c r="K67" s="74">
        <v>1</v>
      </c>
      <c r="L67" s="74">
        <v>0</v>
      </c>
      <c r="M67" s="78">
        <f t="shared" ref="M67:M104" si="14">J67*K67/(K67+L67)</f>
        <v>7</v>
      </c>
      <c r="N67" s="141">
        <v>0.02</v>
      </c>
      <c r="O67" s="142">
        <v>0.03</v>
      </c>
      <c r="P67" s="143">
        <v>0.01</v>
      </c>
      <c r="Q67" s="81">
        <f t="shared" ref="Q67:Q104" si="15">M67*(1+N67+O67+P67)</f>
        <v>7.42</v>
      </c>
      <c r="R67" s="74"/>
      <c r="S67" s="132"/>
      <c r="T67" s="83">
        <f t="shared" ref="T67:T104" si="16">Q67-M67</f>
        <v>0.42</v>
      </c>
      <c r="U67" s="65">
        <v>0.05</v>
      </c>
      <c r="V67" s="95">
        <f t="shared" ref="V67:V104" si="17">Q67*(1+U67)</f>
        <v>7.791</v>
      </c>
      <c r="Y67" s="96">
        <f t="shared" ref="Y67:Y104" si="18">V67-M67</f>
        <v>0.791</v>
      </c>
      <c r="Z67" s="94">
        <v>1.6</v>
      </c>
      <c r="AA67" s="95">
        <f t="shared" ref="AA67:AA104" si="19">Q67*(1+Z67)</f>
        <v>19.292</v>
      </c>
      <c r="AB67" s="70">
        <v>19.9</v>
      </c>
      <c r="AD67" s="96">
        <f t="shared" ref="AD67:AD104" si="20">AA67-M67</f>
        <v>12.292</v>
      </c>
      <c r="AE67" s="74" t="s">
        <v>296</v>
      </c>
      <c r="AF67" s="74" t="s">
        <v>297</v>
      </c>
      <c r="AG67" s="74" t="s">
        <v>184</v>
      </c>
      <c r="AH67" s="88">
        <v>0.13</v>
      </c>
      <c r="AI67" s="74" t="s">
        <v>185</v>
      </c>
      <c r="AJ67" s="87" t="s">
        <v>298</v>
      </c>
      <c r="AK67" s="87" t="s">
        <v>299</v>
      </c>
      <c r="AL67" s="87" t="s">
        <v>314</v>
      </c>
      <c r="AM67" s="74">
        <v>1</v>
      </c>
      <c r="AN67" s="87"/>
      <c r="AO67" s="74">
        <v>1</v>
      </c>
      <c r="AP67" s="147" t="s">
        <v>306</v>
      </c>
      <c r="AQ67" s="74"/>
    </row>
    <row r="68" s="70" customFormat="1" ht="20" customHeight="1" spans="1:43">
      <c r="A68" s="74">
        <v>66</v>
      </c>
      <c r="B68" s="74" t="s">
        <v>292</v>
      </c>
      <c r="C68" s="74" t="s">
        <v>302</v>
      </c>
      <c r="D68" s="123" t="s">
        <v>294</v>
      </c>
      <c r="E68" s="145" t="str">
        <f>_xlfn.DISPIMG("ID_A8D237C9A4D5419B934D9DAC333A7D82",1)</f>
        <v>=DISPIMG("ID_A8D237C9A4D5419B934D9DAC333A7D82",1)</v>
      </c>
      <c r="F68" s="185" t="s">
        <v>315</v>
      </c>
      <c r="G68" s="74"/>
      <c r="H68" s="74" t="s">
        <v>309</v>
      </c>
      <c r="I68" s="74" t="s">
        <v>128</v>
      </c>
      <c r="J68" s="74">
        <v>24</v>
      </c>
      <c r="K68" s="74">
        <v>1</v>
      </c>
      <c r="L68" s="74">
        <v>0</v>
      </c>
      <c r="M68" s="78">
        <f t="shared" si="14"/>
        <v>24</v>
      </c>
      <c r="N68" s="141">
        <v>0.02</v>
      </c>
      <c r="O68" s="142">
        <v>0.03</v>
      </c>
      <c r="P68" s="143">
        <v>0.01</v>
      </c>
      <c r="Q68" s="81">
        <f t="shared" si="15"/>
        <v>25.44</v>
      </c>
      <c r="R68" s="74"/>
      <c r="S68" s="132"/>
      <c r="T68" s="83">
        <f t="shared" si="16"/>
        <v>1.44</v>
      </c>
      <c r="U68" s="65">
        <v>0.05</v>
      </c>
      <c r="V68" s="95">
        <f t="shared" si="17"/>
        <v>26.712</v>
      </c>
      <c r="Y68" s="96">
        <f t="shared" si="18"/>
        <v>2.712</v>
      </c>
      <c r="Z68" s="94">
        <v>0.9</v>
      </c>
      <c r="AA68" s="95">
        <f t="shared" si="19"/>
        <v>48.336</v>
      </c>
      <c r="AB68" s="70">
        <v>49.9</v>
      </c>
      <c r="AD68" s="96">
        <f t="shared" si="20"/>
        <v>24.336</v>
      </c>
      <c r="AE68" s="74" t="s">
        <v>296</v>
      </c>
      <c r="AF68" s="74" t="s">
        <v>297</v>
      </c>
      <c r="AG68" s="74" t="s">
        <v>184</v>
      </c>
      <c r="AH68" s="88">
        <v>0.13</v>
      </c>
      <c r="AI68" s="74" t="s">
        <v>185</v>
      </c>
      <c r="AJ68" s="87" t="s">
        <v>298</v>
      </c>
      <c r="AK68" s="87" t="s">
        <v>299</v>
      </c>
      <c r="AL68" s="87" t="s">
        <v>303</v>
      </c>
      <c r="AM68" s="74">
        <v>1</v>
      </c>
      <c r="AN68" s="87"/>
      <c r="AO68" s="74">
        <v>1</v>
      </c>
      <c r="AP68" s="147" t="s">
        <v>301</v>
      </c>
      <c r="AQ68" s="74"/>
    </row>
    <row r="69" s="70" customFormat="1" ht="20" customHeight="1" spans="1:43">
      <c r="A69" s="74">
        <v>67</v>
      </c>
      <c r="B69" s="74" t="s">
        <v>316</v>
      </c>
      <c r="C69" s="74" t="s">
        <v>317</v>
      </c>
      <c r="D69" s="123" t="s">
        <v>318</v>
      </c>
      <c r="E69" s="145" t="str">
        <f>_xlfn.DISPIMG("ID_9763919EA70A4396B3736387C1BE9482",1)</f>
        <v>=DISPIMG("ID_9763919EA70A4396B3736387C1BE9482",1)</v>
      </c>
      <c r="F69" s="74" t="s">
        <v>319</v>
      </c>
      <c r="G69" s="74"/>
      <c r="H69" s="74" t="s">
        <v>320</v>
      </c>
      <c r="I69" s="74" t="s">
        <v>128</v>
      </c>
      <c r="J69" s="74">
        <v>16</v>
      </c>
      <c r="K69" s="74">
        <v>1</v>
      </c>
      <c r="L69" s="74">
        <v>0</v>
      </c>
      <c r="M69" s="78">
        <f t="shared" si="14"/>
        <v>16</v>
      </c>
      <c r="N69" s="141">
        <v>0.02</v>
      </c>
      <c r="O69" s="142">
        <v>0.03</v>
      </c>
      <c r="P69" s="143">
        <v>0.01</v>
      </c>
      <c r="Q69" s="81">
        <f t="shared" si="15"/>
        <v>16.96</v>
      </c>
      <c r="R69" s="74"/>
      <c r="S69" s="132"/>
      <c r="T69" s="83">
        <f t="shared" si="16"/>
        <v>0.960000000000001</v>
      </c>
      <c r="U69" s="65">
        <v>0.05</v>
      </c>
      <c r="V69" s="95">
        <f t="shared" si="17"/>
        <v>17.808</v>
      </c>
      <c r="Y69" s="96">
        <f t="shared" si="18"/>
        <v>1.808</v>
      </c>
      <c r="Z69" s="94">
        <v>0.7</v>
      </c>
      <c r="AA69" s="95">
        <f t="shared" si="19"/>
        <v>28.832</v>
      </c>
      <c r="AB69" s="70">
        <v>29.9</v>
      </c>
      <c r="AD69" s="96">
        <f t="shared" si="20"/>
        <v>12.832</v>
      </c>
      <c r="AE69" s="74" t="s">
        <v>296</v>
      </c>
      <c r="AF69" s="87" t="s">
        <v>321</v>
      </c>
      <c r="AG69" s="74" t="s">
        <v>319</v>
      </c>
      <c r="AH69" s="74" t="s">
        <v>319</v>
      </c>
      <c r="AI69" s="74" t="s">
        <v>185</v>
      </c>
      <c r="AJ69" s="87" t="s">
        <v>298</v>
      </c>
      <c r="AK69" s="87" t="s">
        <v>299</v>
      </c>
      <c r="AL69" s="87"/>
      <c r="AM69" s="74"/>
      <c r="AN69" s="87"/>
      <c r="AO69" s="74"/>
      <c r="AP69" s="87"/>
      <c r="AQ69" s="74"/>
    </row>
    <row r="70" s="70" customFormat="1" ht="20" customHeight="1" spans="1:43">
      <c r="A70" s="74">
        <v>68</v>
      </c>
      <c r="B70" s="74" t="s">
        <v>316</v>
      </c>
      <c r="C70" s="74" t="s">
        <v>317</v>
      </c>
      <c r="D70" s="123" t="s">
        <v>322</v>
      </c>
      <c r="E70" s="145" t="str">
        <f>_xlfn.DISPIMG("ID_D7F6CAB3AD4C47E9999BD976B746D67B",1)</f>
        <v>=DISPIMG("ID_D7F6CAB3AD4C47E9999BD976B746D67B",1)</v>
      </c>
      <c r="F70" s="74" t="s">
        <v>319</v>
      </c>
      <c r="G70" s="74"/>
      <c r="H70" s="74" t="s">
        <v>320</v>
      </c>
      <c r="I70" s="74" t="s">
        <v>128</v>
      </c>
      <c r="J70" s="74">
        <v>15</v>
      </c>
      <c r="K70" s="74">
        <v>1</v>
      </c>
      <c r="L70" s="74">
        <v>0</v>
      </c>
      <c r="M70" s="78">
        <f t="shared" si="14"/>
        <v>15</v>
      </c>
      <c r="N70" s="141">
        <v>0.02</v>
      </c>
      <c r="O70" s="142">
        <v>0.03</v>
      </c>
      <c r="P70" s="143">
        <v>0.01</v>
      </c>
      <c r="Q70" s="81">
        <f t="shared" si="15"/>
        <v>15.9</v>
      </c>
      <c r="R70" s="74"/>
      <c r="S70" s="132"/>
      <c r="T70" s="83">
        <f t="shared" si="16"/>
        <v>0.9</v>
      </c>
      <c r="U70" s="65">
        <v>0.05</v>
      </c>
      <c r="V70" s="95">
        <f t="shared" si="17"/>
        <v>16.695</v>
      </c>
      <c r="Y70" s="96">
        <f t="shared" si="18"/>
        <v>1.695</v>
      </c>
      <c r="Z70" s="94">
        <v>0.8</v>
      </c>
      <c r="AA70" s="95">
        <f t="shared" si="19"/>
        <v>28.62</v>
      </c>
      <c r="AB70" s="70">
        <v>29.9</v>
      </c>
      <c r="AD70" s="96">
        <f t="shared" si="20"/>
        <v>13.62</v>
      </c>
      <c r="AE70" s="74" t="s">
        <v>296</v>
      </c>
      <c r="AF70" s="87" t="s">
        <v>321</v>
      </c>
      <c r="AG70" s="74" t="s">
        <v>319</v>
      </c>
      <c r="AH70" s="74" t="s">
        <v>319</v>
      </c>
      <c r="AI70" s="74" t="s">
        <v>185</v>
      </c>
      <c r="AJ70" s="87" t="s">
        <v>298</v>
      </c>
      <c r="AK70" s="87" t="s">
        <v>299</v>
      </c>
      <c r="AL70" s="87"/>
      <c r="AM70" s="74"/>
      <c r="AN70" s="87"/>
      <c r="AO70" s="74"/>
      <c r="AP70" s="87"/>
      <c r="AQ70" s="74"/>
    </row>
    <row r="71" s="69" customFormat="1" ht="20" customHeight="1" spans="1:43">
      <c r="A71" s="74">
        <v>69</v>
      </c>
      <c r="B71" s="76" t="s">
        <v>292</v>
      </c>
      <c r="C71" s="74" t="s">
        <v>323</v>
      </c>
      <c r="D71" s="76" t="s">
        <v>324</v>
      </c>
      <c r="E71" s="77"/>
      <c r="F71" s="74"/>
      <c r="G71" s="74"/>
      <c r="H71" s="74" t="s">
        <v>325</v>
      </c>
      <c r="I71" s="76" t="s">
        <v>118</v>
      </c>
      <c r="J71" s="76">
        <v>42</v>
      </c>
      <c r="K71" s="74">
        <v>1</v>
      </c>
      <c r="L71" s="74">
        <v>0</v>
      </c>
      <c r="M71" s="78">
        <f t="shared" si="14"/>
        <v>42</v>
      </c>
      <c r="N71" s="141">
        <v>0.02</v>
      </c>
      <c r="O71" s="142">
        <v>0.03</v>
      </c>
      <c r="P71" s="143">
        <v>0.01</v>
      </c>
      <c r="Q71" s="81">
        <f t="shared" si="15"/>
        <v>44.52</v>
      </c>
      <c r="R71" s="74"/>
      <c r="S71" s="132"/>
      <c r="T71" s="83">
        <f t="shared" si="16"/>
        <v>2.52</v>
      </c>
      <c r="U71" s="84">
        <v>0.05</v>
      </c>
      <c r="V71" s="58">
        <f t="shared" si="17"/>
        <v>46.746</v>
      </c>
      <c r="Y71" s="59">
        <f t="shared" si="18"/>
        <v>4.746</v>
      </c>
      <c r="Z71" s="60">
        <v>0.31</v>
      </c>
      <c r="AA71" s="58">
        <f t="shared" si="19"/>
        <v>58.3212</v>
      </c>
      <c r="AB71" s="149">
        <v>59</v>
      </c>
      <c r="AD71" s="59">
        <f t="shared" si="20"/>
        <v>16.3212</v>
      </c>
      <c r="AE71" s="87" t="s">
        <v>108</v>
      </c>
      <c r="AF71" s="74"/>
      <c r="AG71" s="87" t="s">
        <v>96</v>
      </c>
      <c r="AH71" s="88">
        <v>0.13</v>
      </c>
      <c r="AI71" s="74"/>
      <c r="AJ71" s="87" t="s">
        <v>97</v>
      </c>
      <c r="AK71" s="74" t="s">
        <v>98</v>
      </c>
      <c r="AL71" s="87"/>
      <c r="AM71" s="74">
        <v>1</v>
      </c>
      <c r="AN71" s="87">
        <v>0.00653</v>
      </c>
      <c r="AO71" s="74" t="s">
        <v>326</v>
      </c>
      <c r="AP71" s="76" t="s">
        <v>327</v>
      </c>
      <c r="AQ71" s="74"/>
    </row>
    <row r="72" s="69" customFormat="1" ht="20" customHeight="1" spans="1:43">
      <c r="A72" s="74">
        <v>70</v>
      </c>
      <c r="B72" s="76" t="s">
        <v>292</v>
      </c>
      <c r="C72" s="74" t="s">
        <v>323</v>
      </c>
      <c r="D72" s="76" t="s">
        <v>328</v>
      </c>
      <c r="E72" s="77"/>
      <c r="F72" s="74"/>
      <c r="G72" s="74"/>
      <c r="H72" s="74" t="s">
        <v>325</v>
      </c>
      <c r="I72" s="76" t="s">
        <v>118</v>
      </c>
      <c r="J72" s="76">
        <v>66</v>
      </c>
      <c r="K72" s="74">
        <v>1</v>
      </c>
      <c r="L72" s="74">
        <v>0</v>
      </c>
      <c r="M72" s="78">
        <f t="shared" si="14"/>
        <v>66</v>
      </c>
      <c r="N72" s="141">
        <v>0.02</v>
      </c>
      <c r="O72" s="142">
        <v>0.03</v>
      </c>
      <c r="P72" s="143">
        <v>0.01</v>
      </c>
      <c r="Q72" s="81">
        <f t="shared" si="15"/>
        <v>69.96</v>
      </c>
      <c r="R72" s="74"/>
      <c r="S72" s="132"/>
      <c r="T72" s="83">
        <f t="shared" si="16"/>
        <v>3.96000000000001</v>
      </c>
      <c r="U72" s="84">
        <v>0.05</v>
      </c>
      <c r="V72" s="58">
        <f t="shared" si="17"/>
        <v>73.458</v>
      </c>
      <c r="Y72" s="59">
        <f t="shared" si="18"/>
        <v>7.45800000000001</v>
      </c>
      <c r="Z72" s="60">
        <v>0.82</v>
      </c>
      <c r="AA72" s="58">
        <f t="shared" si="19"/>
        <v>127.3272</v>
      </c>
      <c r="AB72" s="149">
        <v>128</v>
      </c>
      <c r="AD72" s="59">
        <f t="shared" si="20"/>
        <v>61.3272</v>
      </c>
      <c r="AE72" s="87" t="s">
        <v>108</v>
      </c>
      <c r="AF72" s="74"/>
      <c r="AG72" s="87" t="s">
        <v>96</v>
      </c>
      <c r="AH72" s="88">
        <v>0.13</v>
      </c>
      <c r="AI72" s="74"/>
      <c r="AJ72" s="87" t="s">
        <v>97</v>
      </c>
      <c r="AK72" s="74" t="s">
        <v>98</v>
      </c>
      <c r="AL72" s="87"/>
      <c r="AM72" s="74">
        <v>1</v>
      </c>
      <c r="AN72" s="87">
        <v>0.00653</v>
      </c>
      <c r="AO72" s="74" t="s">
        <v>326</v>
      </c>
      <c r="AP72" s="76" t="s">
        <v>329</v>
      </c>
      <c r="AQ72" s="74"/>
    </row>
    <row r="73" s="69" customFormat="1" ht="20" customHeight="1" spans="1:43">
      <c r="A73" s="74">
        <v>71</v>
      </c>
      <c r="B73" s="76" t="s">
        <v>292</v>
      </c>
      <c r="C73" s="74" t="s">
        <v>323</v>
      </c>
      <c r="D73" s="76" t="s">
        <v>330</v>
      </c>
      <c r="E73" s="77"/>
      <c r="F73" s="74"/>
      <c r="G73" s="74"/>
      <c r="H73" s="74" t="s">
        <v>325</v>
      </c>
      <c r="I73" s="76" t="s">
        <v>118</v>
      </c>
      <c r="J73" s="76">
        <v>70</v>
      </c>
      <c r="K73" s="74">
        <v>1</v>
      </c>
      <c r="L73" s="74">
        <v>0</v>
      </c>
      <c r="M73" s="78">
        <f t="shared" si="14"/>
        <v>70</v>
      </c>
      <c r="N73" s="141">
        <v>0.02</v>
      </c>
      <c r="O73" s="142">
        <v>0.03</v>
      </c>
      <c r="P73" s="143">
        <v>0.01</v>
      </c>
      <c r="Q73" s="81">
        <f t="shared" si="15"/>
        <v>74.2</v>
      </c>
      <c r="R73" s="74"/>
      <c r="S73" s="132"/>
      <c r="T73" s="83">
        <f t="shared" si="16"/>
        <v>4.2</v>
      </c>
      <c r="U73" s="84">
        <v>0.05</v>
      </c>
      <c r="V73" s="58">
        <f t="shared" si="17"/>
        <v>77.91</v>
      </c>
      <c r="Y73" s="59">
        <f t="shared" si="18"/>
        <v>7.91000000000001</v>
      </c>
      <c r="Z73" s="60">
        <v>0.85</v>
      </c>
      <c r="AA73" s="58">
        <f t="shared" si="19"/>
        <v>137.27</v>
      </c>
      <c r="AB73" s="149">
        <v>138</v>
      </c>
      <c r="AD73" s="59">
        <f t="shared" si="20"/>
        <v>67.27</v>
      </c>
      <c r="AE73" s="87" t="s">
        <v>108</v>
      </c>
      <c r="AF73" s="74"/>
      <c r="AG73" s="87" t="s">
        <v>96</v>
      </c>
      <c r="AH73" s="88">
        <v>0.13</v>
      </c>
      <c r="AI73" s="74"/>
      <c r="AJ73" s="87" t="s">
        <v>97</v>
      </c>
      <c r="AK73" s="74" t="s">
        <v>98</v>
      </c>
      <c r="AL73" s="87"/>
      <c r="AM73" s="74">
        <v>1</v>
      </c>
      <c r="AN73" s="87">
        <v>0.00653</v>
      </c>
      <c r="AO73" s="74" t="s">
        <v>326</v>
      </c>
      <c r="AP73" s="76" t="s">
        <v>329</v>
      </c>
      <c r="AQ73" s="74"/>
    </row>
    <row r="74" s="69" customFormat="1" ht="20" customHeight="1" spans="1:43">
      <c r="A74" s="74">
        <v>72</v>
      </c>
      <c r="B74" s="76" t="s">
        <v>292</v>
      </c>
      <c r="C74" s="74" t="s">
        <v>323</v>
      </c>
      <c r="D74" s="76" t="s">
        <v>331</v>
      </c>
      <c r="E74" s="77"/>
      <c r="F74" s="74"/>
      <c r="G74" s="74"/>
      <c r="H74" s="74" t="s">
        <v>325</v>
      </c>
      <c r="I74" s="76" t="s">
        <v>118</v>
      </c>
      <c r="J74" s="76">
        <v>36</v>
      </c>
      <c r="K74" s="74">
        <v>1</v>
      </c>
      <c r="L74" s="74">
        <v>0</v>
      </c>
      <c r="M74" s="78">
        <f t="shared" si="14"/>
        <v>36</v>
      </c>
      <c r="N74" s="141">
        <v>0.02</v>
      </c>
      <c r="O74" s="142">
        <v>0.03</v>
      </c>
      <c r="P74" s="143">
        <v>0.01</v>
      </c>
      <c r="Q74" s="81">
        <f t="shared" si="15"/>
        <v>38.16</v>
      </c>
      <c r="R74" s="74"/>
      <c r="S74" s="132"/>
      <c r="T74" s="83">
        <f t="shared" si="16"/>
        <v>2.16</v>
      </c>
      <c r="U74" s="84">
        <v>0.05</v>
      </c>
      <c r="V74" s="58">
        <f t="shared" si="17"/>
        <v>40.068</v>
      </c>
      <c r="Y74" s="59">
        <f t="shared" si="18"/>
        <v>4.068</v>
      </c>
      <c r="Z74" s="60">
        <v>0.54</v>
      </c>
      <c r="AA74" s="58">
        <f t="shared" si="19"/>
        <v>58.7664</v>
      </c>
      <c r="AB74" s="149">
        <v>59</v>
      </c>
      <c r="AD74" s="59">
        <f t="shared" si="20"/>
        <v>22.7664</v>
      </c>
      <c r="AE74" s="87" t="s">
        <v>108</v>
      </c>
      <c r="AF74" s="74"/>
      <c r="AG74" s="87" t="s">
        <v>96</v>
      </c>
      <c r="AH74" s="88">
        <v>0.13</v>
      </c>
      <c r="AI74" s="74"/>
      <c r="AJ74" s="87" t="s">
        <v>97</v>
      </c>
      <c r="AK74" s="74" t="s">
        <v>98</v>
      </c>
      <c r="AL74" s="87"/>
      <c r="AM74" s="74">
        <v>1</v>
      </c>
      <c r="AN74" s="87">
        <v>0.00653</v>
      </c>
      <c r="AO74" s="74" t="s">
        <v>326</v>
      </c>
      <c r="AP74" s="150" t="s">
        <v>332</v>
      </c>
      <c r="AQ74" s="74"/>
    </row>
    <row r="75" s="69" customFormat="1" ht="20" customHeight="1" spans="1:43">
      <c r="A75" s="74">
        <v>73</v>
      </c>
      <c r="B75" s="76" t="s">
        <v>333</v>
      </c>
      <c r="C75" s="74"/>
      <c r="D75" s="76" t="s">
        <v>334</v>
      </c>
      <c r="E75" s="77"/>
      <c r="F75" s="74"/>
      <c r="G75" s="74"/>
      <c r="H75" s="74" t="s">
        <v>335</v>
      </c>
      <c r="I75" s="76" t="s">
        <v>128</v>
      </c>
      <c r="J75" s="76">
        <v>19</v>
      </c>
      <c r="K75" s="74">
        <v>1</v>
      </c>
      <c r="L75" s="74">
        <v>0</v>
      </c>
      <c r="M75" s="78">
        <f t="shared" si="14"/>
        <v>19</v>
      </c>
      <c r="N75" s="141">
        <v>0.02</v>
      </c>
      <c r="O75" s="142">
        <v>0.03</v>
      </c>
      <c r="P75" s="143">
        <v>0.01</v>
      </c>
      <c r="Q75" s="81">
        <f t="shared" si="15"/>
        <v>20.14</v>
      </c>
      <c r="R75" s="74"/>
      <c r="S75" s="132"/>
      <c r="T75" s="83">
        <f t="shared" si="16"/>
        <v>1.14</v>
      </c>
      <c r="U75" s="84">
        <v>0.05</v>
      </c>
      <c r="V75" s="58">
        <f t="shared" si="17"/>
        <v>21.147</v>
      </c>
      <c r="Y75" s="59">
        <f t="shared" si="18"/>
        <v>2.147</v>
      </c>
      <c r="Z75" s="60">
        <v>0.2</v>
      </c>
      <c r="AA75" s="58">
        <f t="shared" si="19"/>
        <v>24.168</v>
      </c>
      <c r="AB75" s="149">
        <v>25</v>
      </c>
      <c r="AD75" s="59">
        <f t="shared" si="20"/>
        <v>5.168</v>
      </c>
      <c r="AE75" s="87" t="s">
        <v>108</v>
      </c>
      <c r="AF75" s="74"/>
      <c r="AG75" s="87" t="s">
        <v>96</v>
      </c>
      <c r="AH75" s="88">
        <v>0.13</v>
      </c>
      <c r="AI75" s="74"/>
      <c r="AJ75" s="87" t="s">
        <v>97</v>
      </c>
      <c r="AK75" s="74" t="s">
        <v>98</v>
      </c>
      <c r="AL75" s="87"/>
      <c r="AM75" s="74">
        <v>1</v>
      </c>
      <c r="AN75" s="87">
        <v>0.000402</v>
      </c>
      <c r="AO75" s="74" t="s">
        <v>336</v>
      </c>
      <c r="AP75" s="76" t="s">
        <v>337</v>
      </c>
      <c r="AQ75" s="74"/>
    </row>
    <row r="76" s="69" customFormat="1" ht="20" customHeight="1" spans="1:43">
      <c r="A76" s="74">
        <v>74</v>
      </c>
      <c r="B76" s="76" t="s">
        <v>333</v>
      </c>
      <c r="C76" s="74"/>
      <c r="D76" s="76" t="s">
        <v>338</v>
      </c>
      <c r="E76" s="77"/>
      <c r="F76" s="74"/>
      <c r="G76" s="74"/>
      <c r="H76" s="74" t="s">
        <v>335</v>
      </c>
      <c r="I76" s="76" t="s">
        <v>128</v>
      </c>
      <c r="J76" s="76">
        <v>19</v>
      </c>
      <c r="K76" s="74">
        <v>1</v>
      </c>
      <c r="L76" s="74">
        <v>0</v>
      </c>
      <c r="M76" s="78">
        <f t="shared" si="14"/>
        <v>19</v>
      </c>
      <c r="N76" s="141">
        <v>0.02</v>
      </c>
      <c r="O76" s="142">
        <v>0.03</v>
      </c>
      <c r="P76" s="143">
        <v>0.01</v>
      </c>
      <c r="Q76" s="81">
        <f t="shared" si="15"/>
        <v>20.14</v>
      </c>
      <c r="R76" s="74"/>
      <c r="S76" s="132"/>
      <c r="T76" s="83">
        <f t="shared" si="16"/>
        <v>1.14</v>
      </c>
      <c r="U76" s="84">
        <v>0.05</v>
      </c>
      <c r="V76" s="58">
        <f t="shared" si="17"/>
        <v>21.147</v>
      </c>
      <c r="Y76" s="59">
        <f t="shared" si="18"/>
        <v>2.147</v>
      </c>
      <c r="Z76" s="60">
        <v>0.2</v>
      </c>
      <c r="AA76" s="58">
        <f t="shared" si="19"/>
        <v>24.168</v>
      </c>
      <c r="AB76" s="149">
        <v>25</v>
      </c>
      <c r="AD76" s="59">
        <f t="shared" si="20"/>
        <v>5.168</v>
      </c>
      <c r="AE76" s="87" t="s">
        <v>108</v>
      </c>
      <c r="AF76" s="74"/>
      <c r="AG76" s="87" t="s">
        <v>96</v>
      </c>
      <c r="AH76" s="88">
        <v>0.13</v>
      </c>
      <c r="AI76" s="74"/>
      <c r="AJ76" s="87" t="s">
        <v>97</v>
      </c>
      <c r="AK76" s="74" t="s">
        <v>98</v>
      </c>
      <c r="AL76" s="87"/>
      <c r="AM76" s="74">
        <v>1</v>
      </c>
      <c r="AN76" s="87">
        <v>0.000488</v>
      </c>
      <c r="AO76" s="74" t="s">
        <v>336</v>
      </c>
      <c r="AP76" s="76" t="s">
        <v>339</v>
      </c>
      <c r="AQ76" s="74"/>
    </row>
    <row r="77" s="69" customFormat="1" ht="20" customHeight="1" spans="1:43">
      <c r="A77" s="74">
        <v>75</v>
      </c>
      <c r="B77" s="76" t="s">
        <v>333</v>
      </c>
      <c r="C77" s="74"/>
      <c r="D77" s="76" t="s">
        <v>340</v>
      </c>
      <c r="E77" s="77"/>
      <c r="F77" s="74"/>
      <c r="G77" s="74"/>
      <c r="H77" s="74" t="s">
        <v>335</v>
      </c>
      <c r="I77" s="76" t="s">
        <v>128</v>
      </c>
      <c r="J77" s="76">
        <v>19</v>
      </c>
      <c r="K77" s="74">
        <v>1</v>
      </c>
      <c r="L77" s="74">
        <v>0</v>
      </c>
      <c r="M77" s="78">
        <f t="shared" si="14"/>
        <v>19</v>
      </c>
      <c r="N77" s="141">
        <v>0.02</v>
      </c>
      <c r="O77" s="142">
        <v>0.03</v>
      </c>
      <c r="P77" s="143">
        <v>0.01</v>
      </c>
      <c r="Q77" s="81">
        <f t="shared" si="15"/>
        <v>20.14</v>
      </c>
      <c r="R77" s="74"/>
      <c r="S77" s="132"/>
      <c r="T77" s="83">
        <f t="shared" si="16"/>
        <v>1.14</v>
      </c>
      <c r="U77" s="84">
        <v>0.05</v>
      </c>
      <c r="V77" s="58">
        <f t="shared" si="17"/>
        <v>21.147</v>
      </c>
      <c r="Y77" s="59">
        <f t="shared" si="18"/>
        <v>2.147</v>
      </c>
      <c r="Z77" s="60">
        <v>0.2</v>
      </c>
      <c r="AA77" s="58">
        <f t="shared" si="19"/>
        <v>24.168</v>
      </c>
      <c r="AB77" s="149">
        <v>25</v>
      </c>
      <c r="AD77" s="59">
        <f t="shared" si="20"/>
        <v>5.168</v>
      </c>
      <c r="AE77" s="87" t="s">
        <v>108</v>
      </c>
      <c r="AF77" s="74"/>
      <c r="AG77" s="87" t="s">
        <v>96</v>
      </c>
      <c r="AH77" s="88">
        <v>0.13</v>
      </c>
      <c r="AI77" s="74"/>
      <c r="AJ77" s="87" t="s">
        <v>97</v>
      </c>
      <c r="AK77" s="74" t="s">
        <v>98</v>
      </c>
      <c r="AL77" s="87"/>
      <c r="AM77" s="74">
        <v>1</v>
      </c>
      <c r="AN77" s="87">
        <v>0.000488</v>
      </c>
      <c r="AO77" s="74" t="s">
        <v>336</v>
      </c>
      <c r="AP77" s="76" t="s">
        <v>341</v>
      </c>
      <c r="AQ77" s="74"/>
    </row>
    <row r="78" s="69" customFormat="1" ht="20" customHeight="1" spans="1:43">
      <c r="A78" s="74">
        <v>76</v>
      </c>
      <c r="B78" s="76" t="s">
        <v>333</v>
      </c>
      <c r="C78" s="74"/>
      <c r="D78" s="76" t="s">
        <v>342</v>
      </c>
      <c r="E78" s="77"/>
      <c r="F78" s="74"/>
      <c r="G78" s="74"/>
      <c r="H78" s="74" t="s">
        <v>335</v>
      </c>
      <c r="I78" s="76" t="s">
        <v>128</v>
      </c>
      <c r="J78" s="76">
        <v>19</v>
      </c>
      <c r="K78" s="74">
        <v>1</v>
      </c>
      <c r="L78" s="74">
        <v>0</v>
      </c>
      <c r="M78" s="78">
        <f t="shared" si="14"/>
        <v>19</v>
      </c>
      <c r="N78" s="141">
        <v>0.02</v>
      </c>
      <c r="O78" s="142">
        <v>0.03</v>
      </c>
      <c r="P78" s="143">
        <v>0.01</v>
      </c>
      <c r="Q78" s="81">
        <f t="shared" si="15"/>
        <v>20.14</v>
      </c>
      <c r="R78" s="74"/>
      <c r="S78" s="132"/>
      <c r="T78" s="83">
        <f t="shared" si="16"/>
        <v>1.14</v>
      </c>
      <c r="U78" s="84">
        <v>0.05</v>
      </c>
      <c r="V78" s="58">
        <f t="shared" si="17"/>
        <v>21.147</v>
      </c>
      <c r="Y78" s="59">
        <f t="shared" si="18"/>
        <v>2.147</v>
      </c>
      <c r="Z78" s="60">
        <v>0.2</v>
      </c>
      <c r="AA78" s="58">
        <f t="shared" si="19"/>
        <v>24.168</v>
      </c>
      <c r="AB78" s="149">
        <v>25</v>
      </c>
      <c r="AD78" s="59">
        <f t="shared" si="20"/>
        <v>5.168</v>
      </c>
      <c r="AE78" s="87" t="s">
        <v>108</v>
      </c>
      <c r="AF78" s="74"/>
      <c r="AG78" s="87" t="s">
        <v>96</v>
      </c>
      <c r="AH78" s="88">
        <v>0.13</v>
      </c>
      <c r="AI78" s="74"/>
      <c r="AJ78" s="87" t="s">
        <v>97</v>
      </c>
      <c r="AK78" s="74" t="s">
        <v>98</v>
      </c>
      <c r="AL78" s="87"/>
      <c r="AM78" s="74">
        <v>1</v>
      </c>
      <c r="AN78" s="87">
        <v>0.000488</v>
      </c>
      <c r="AO78" s="74" t="s">
        <v>336</v>
      </c>
      <c r="AP78" s="76" t="s">
        <v>343</v>
      </c>
      <c r="AQ78" s="74"/>
    </row>
    <row r="79" s="69" customFormat="1" ht="20" customHeight="1" spans="1:43">
      <c r="A79" s="74">
        <v>77</v>
      </c>
      <c r="B79" s="76" t="s">
        <v>333</v>
      </c>
      <c r="C79" s="74"/>
      <c r="D79" s="76" t="s">
        <v>344</v>
      </c>
      <c r="E79" s="77"/>
      <c r="F79" s="74"/>
      <c r="G79" s="74"/>
      <c r="H79" s="74" t="s">
        <v>335</v>
      </c>
      <c r="I79" s="76" t="s">
        <v>128</v>
      </c>
      <c r="J79" s="76">
        <v>19</v>
      </c>
      <c r="K79" s="74">
        <v>1</v>
      </c>
      <c r="L79" s="74">
        <v>0</v>
      </c>
      <c r="M79" s="78">
        <f t="shared" si="14"/>
        <v>19</v>
      </c>
      <c r="N79" s="141">
        <v>0.02</v>
      </c>
      <c r="O79" s="142">
        <v>0.03</v>
      </c>
      <c r="P79" s="143">
        <v>0.01</v>
      </c>
      <c r="Q79" s="81">
        <f t="shared" si="15"/>
        <v>20.14</v>
      </c>
      <c r="R79" s="74"/>
      <c r="S79" s="132"/>
      <c r="T79" s="83">
        <f t="shared" si="16"/>
        <v>1.14</v>
      </c>
      <c r="U79" s="84">
        <v>0.05</v>
      </c>
      <c r="V79" s="58">
        <f t="shared" si="17"/>
        <v>21.147</v>
      </c>
      <c r="Y79" s="59">
        <f t="shared" si="18"/>
        <v>2.147</v>
      </c>
      <c r="Z79" s="60">
        <v>0.2</v>
      </c>
      <c r="AA79" s="58">
        <f t="shared" si="19"/>
        <v>24.168</v>
      </c>
      <c r="AB79" s="149">
        <v>25</v>
      </c>
      <c r="AD79" s="59">
        <f t="shared" si="20"/>
        <v>5.168</v>
      </c>
      <c r="AE79" s="87" t="s">
        <v>108</v>
      </c>
      <c r="AF79" s="74"/>
      <c r="AG79" s="87" t="s">
        <v>96</v>
      </c>
      <c r="AH79" s="88">
        <v>0.13</v>
      </c>
      <c r="AI79" s="74"/>
      <c r="AJ79" s="87" t="s">
        <v>97</v>
      </c>
      <c r="AK79" s="74" t="s">
        <v>98</v>
      </c>
      <c r="AL79" s="87"/>
      <c r="AM79" s="74">
        <v>1</v>
      </c>
      <c r="AN79" s="87">
        <v>0.000488</v>
      </c>
      <c r="AO79" s="74" t="s">
        <v>336</v>
      </c>
      <c r="AP79" s="76" t="s">
        <v>345</v>
      </c>
      <c r="AQ79" s="74"/>
    </row>
    <row r="80" s="69" customFormat="1" ht="20" customHeight="1" spans="1:43">
      <c r="A80" s="74">
        <v>78</v>
      </c>
      <c r="B80" s="76" t="s">
        <v>333</v>
      </c>
      <c r="C80" s="74"/>
      <c r="D80" s="76" t="s">
        <v>346</v>
      </c>
      <c r="E80" s="77"/>
      <c r="F80" s="74"/>
      <c r="G80" s="74"/>
      <c r="H80" s="74" t="s">
        <v>335</v>
      </c>
      <c r="I80" s="76" t="s">
        <v>128</v>
      </c>
      <c r="J80" s="76">
        <v>19</v>
      </c>
      <c r="K80" s="74">
        <v>1</v>
      </c>
      <c r="L80" s="74">
        <v>0</v>
      </c>
      <c r="M80" s="78">
        <f t="shared" si="14"/>
        <v>19</v>
      </c>
      <c r="N80" s="141">
        <v>0.02</v>
      </c>
      <c r="O80" s="142">
        <v>0.03</v>
      </c>
      <c r="P80" s="143">
        <v>0.01</v>
      </c>
      <c r="Q80" s="81">
        <f t="shared" si="15"/>
        <v>20.14</v>
      </c>
      <c r="R80" s="74"/>
      <c r="S80" s="132"/>
      <c r="T80" s="83">
        <f t="shared" si="16"/>
        <v>1.14</v>
      </c>
      <c r="U80" s="84">
        <v>0.05</v>
      </c>
      <c r="V80" s="58">
        <f t="shared" si="17"/>
        <v>21.147</v>
      </c>
      <c r="Y80" s="59">
        <f t="shared" si="18"/>
        <v>2.147</v>
      </c>
      <c r="Z80" s="60">
        <v>0.2</v>
      </c>
      <c r="AA80" s="58">
        <f t="shared" si="19"/>
        <v>24.168</v>
      </c>
      <c r="AB80" s="149">
        <v>25</v>
      </c>
      <c r="AD80" s="59">
        <f t="shared" si="20"/>
        <v>5.168</v>
      </c>
      <c r="AE80" s="87" t="s">
        <v>108</v>
      </c>
      <c r="AF80" s="74"/>
      <c r="AG80" s="87" t="s">
        <v>96</v>
      </c>
      <c r="AH80" s="88">
        <v>0.13</v>
      </c>
      <c r="AI80" s="74"/>
      <c r="AJ80" s="87" t="s">
        <v>97</v>
      </c>
      <c r="AK80" s="74" t="s">
        <v>98</v>
      </c>
      <c r="AL80" s="87"/>
      <c r="AM80" s="74">
        <v>1</v>
      </c>
      <c r="AN80" s="87">
        <v>0.000488</v>
      </c>
      <c r="AO80" s="74" t="s">
        <v>336</v>
      </c>
      <c r="AP80" s="76" t="s">
        <v>347</v>
      </c>
      <c r="AQ80" s="74"/>
    </row>
    <row r="81" s="69" customFormat="1" ht="20" customHeight="1" spans="1:43">
      <c r="A81" s="74">
        <v>79</v>
      </c>
      <c r="B81" s="76" t="s">
        <v>348</v>
      </c>
      <c r="C81" s="74" t="s">
        <v>349</v>
      </c>
      <c r="D81" s="76" t="s">
        <v>350</v>
      </c>
      <c r="E81" s="77"/>
      <c r="F81" s="74"/>
      <c r="G81" s="74"/>
      <c r="H81" s="74" t="s">
        <v>351</v>
      </c>
      <c r="I81" s="76" t="s">
        <v>128</v>
      </c>
      <c r="J81" s="76">
        <v>35</v>
      </c>
      <c r="K81" s="74">
        <v>1</v>
      </c>
      <c r="L81" s="74">
        <v>0</v>
      </c>
      <c r="M81" s="78">
        <f t="shared" si="14"/>
        <v>35</v>
      </c>
      <c r="N81" s="141">
        <v>0.02</v>
      </c>
      <c r="O81" s="142">
        <v>0.03</v>
      </c>
      <c r="P81" s="143">
        <v>0.01</v>
      </c>
      <c r="Q81" s="81">
        <f t="shared" si="15"/>
        <v>37.1</v>
      </c>
      <c r="R81" s="74"/>
      <c r="S81" s="132"/>
      <c r="T81" s="83">
        <f t="shared" si="16"/>
        <v>2.1</v>
      </c>
      <c r="U81" s="84">
        <v>0.05</v>
      </c>
      <c r="V81" s="58">
        <f t="shared" si="17"/>
        <v>38.955</v>
      </c>
      <c r="Y81" s="59">
        <f t="shared" si="18"/>
        <v>3.95500000000001</v>
      </c>
      <c r="Z81" s="60">
        <v>0.05</v>
      </c>
      <c r="AA81" s="58">
        <f t="shared" si="19"/>
        <v>38.955</v>
      </c>
      <c r="AB81" s="151">
        <v>39</v>
      </c>
      <c r="AD81" s="59">
        <f t="shared" si="20"/>
        <v>3.95500000000001</v>
      </c>
      <c r="AE81" s="87" t="s">
        <v>108</v>
      </c>
      <c r="AF81" s="74"/>
      <c r="AG81" s="87" t="s">
        <v>96</v>
      </c>
      <c r="AH81" s="88">
        <v>0.13</v>
      </c>
      <c r="AI81" s="74"/>
      <c r="AJ81" s="87" t="s">
        <v>97</v>
      </c>
      <c r="AK81" s="74" t="s">
        <v>98</v>
      </c>
      <c r="AL81" s="87"/>
      <c r="AM81" s="74">
        <v>1</v>
      </c>
      <c r="AN81" s="87"/>
      <c r="AO81" s="74" t="s">
        <v>352</v>
      </c>
      <c r="AP81" s="87" t="s">
        <v>353</v>
      </c>
      <c r="AQ81" s="74"/>
    </row>
    <row r="82" s="69" customFormat="1" ht="20" customHeight="1" spans="1:43">
      <c r="A82" s="74">
        <v>80</v>
      </c>
      <c r="B82" s="76" t="s">
        <v>348</v>
      </c>
      <c r="C82" s="74" t="s">
        <v>349</v>
      </c>
      <c r="D82" s="76" t="s">
        <v>354</v>
      </c>
      <c r="E82" s="77"/>
      <c r="F82" s="74"/>
      <c r="G82" s="74"/>
      <c r="H82" s="74" t="s">
        <v>351</v>
      </c>
      <c r="I82" s="76" t="s">
        <v>128</v>
      </c>
      <c r="J82" s="76">
        <v>35</v>
      </c>
      <c r="K82" s="74">
        <v>1</v>
      </c>
      <c r="L82" s="74">
        <v>0</v>
      </c>
      <c r="M82" s="78">
        <f t="shared" si="14"/>
        <v>35</v>
      </c>
      <c r="N82" s="141">
        <v>0.02</v>
      </c>
      <c r="O82" s="142">
        <v>0.03</v>
      </c>
      <c r="P82" s="143">
        <v>0.01</v>
      </c>
      <c r="Q82" s="81">
        <f t="shared" si="15"/>
        <v>37.1</v>
      </c>
      <c r="R82" s="74"/>
      <c r="S82" s="132"/>
      <c r="T82" s="83">
        <f t="shared" si="16"/>
        <v>2.1</v>
      </c>
      <c r="U82" s="84">
        <v>0.05</v>
      </c>
      <c r="V82" s="58">
        <f t="shared" si="17"/>
        <v>38.955</v>
      </c>
      <c r="Y82" s="59">
        <f t="shared" si="18"/>
        <v>3.95500000000001</v>
      </c>
      <c r="Z82" s="60">
        <v>0.05</v>
      </c>
      <c r="AA82" s="58">
        <f t="shared" si="19"/>
        <v>38.955</v>
      </c>
      <c r="AB82" s="151">
        <v>39</v>
      </c>
      <c r="AD82" s="59">
        <f t="shared" si="20"/>
        <v>3.95500000000001</v>
      </c>
      <c r="AE82" s="87" t="s">
        <v>108</v>
      </c>
      <c r="AF82" s="74"/>
      <c r="AG82" s="87" t="s">
        <v>96</v>
      </c>
      <c r="AH82" s="88">
        <v>0.13</v>
      </c>
      <c r="AI82" s="74"/>
      <c r="AJ82" s="87" t="s">
        <v>97</v>
      </c>
      <c r="AK82" s="74" t="s">
        <v>98</v>
      </c>
      <c r="AL82" s="87"/>
      <c r="AM82" s="74">
        <v>1</v>
      </c>
      <c r="AN82" s="87"/>
      <c r="AO82" s="74" t="s">
        <v>352</v>
      </c>
      <c r="AP82" s="87" t="s">
        <v>355</v>
      </c>
      <c r="AQ82" s="74"/>
    </row>
    <row r="83" s="69" customFormat="1" ht="20" customHeight="1" spans="1:43">
      <c r="A83" s="74">
        <v>81</v>
      </c>
      <c r="B83" s="76" t="s">
        <v>348</v>
      </c>
      <c r="C83" s="74" t="s">
        <v>349</v>
      </c>
      <c r="D83" s="76" t="s">
        <v>356</v>
      </c>
      <c r="E83" s="77"/>
      <c r="F83" s="74"/>
      <c r="G83" s="74"/>
      <c r="H83" s="74" t="s">
        <v>351</v>
      </c>
      <c r="I83" s="76" t="s">
        <v>128</v>
      </c>
      <c r="J83" s="76">
        <v>35</v>
      </c>
      <c r="K83" s="74">
        <v>1</v>
      </c>
      <c r="L83" s="74">
        <v>0</v>
      </c>
      <c r="M83" s="78">
        <f t="shared" si="14"/>
        <v>35</v>
      </c>
      <c r="N83" s="141">
        <v>0.02</v>
      </c>
      <c r="O83" s="142">
        <v>0.03</v>
      </c>
      <c r="P83" s="143">
        <v>0.01</v>
      </c>
      <c r="Q83" s="81">
        <f t="shared" si="15"/>
        <v>37.1</v>
      </c>
      <c r="R83" s="74"/>
      <c r="S83" s="132"/>
      <c r="T83" s="83">
        <f t="shared" si="16"/>
        <v>2.1</v>
      </c>
      <c r="U83" s="84">
        <v>0.05</v>
      </c>
      <c r="V83" s="58">
        <f t="shared" si="17"/>
        <v>38.955</v>
      </c>
      <c r="Y83" s="59">
        <f t="shared" si="18"/>
        <v>3.95500000000001</v>
      </c>
      <c r="Z83" s="60">
        <v>0.05</v>
      </c>
      <c r="AA83" s="58">
        <f t="shared" si="19"/>
        <v>38.955</v>
      </c>
      <c r="AB83" s="151">
        <v>39</v>
      </c>
      <c r="AD83" s="59">
        <f t="shared" si="20"/>
        <v>3.95500000000001</v>
      </c>
      <c r="AE83" s="87" t="s">
        <v>108</v>
      </c>
      <c r="AF83" s="74"/>
      <c r="AG83" s="87" t="s">
        <v>96</v>
      </c>
      <c r="AH83" s="88">
        <v>0.13</v>
      </c>
      <c r="AI83" s="74"/>
      <c r="AJ83" s="87" t="s">
        <v>97</v>
      </c>
      <c r="AK83" s="74" t="s">
        <v>98</v>
      </c>
      <c r="AL83" s="87"/>
      <c r="AM83" s="74">
        <v>1</v>
      </c>
      <c r="AN83" s="87"/>
      <c r="AO83" s="74" t="s">
        <v>352</v>
      </c>
      <c r="AP83" s="87" t="s">
        <v>357</v>
      </c>
      <c r="AQ83" s="74"/>
    </row>
    <row r="84" s="69" customFormat="1" ht="20" customHeight="1" spans="1:43">
      <c r="A84" s="74">
        <v>82</v>
      </c>
      <c r="B84" s="76" t="s">
        <v>348</v>
      </c>
      <c r="C84" s="74" t="s">
        <v>349</v>
      </c>
      <c r="D84" s="76" t="s">
        <v>358</v>
      </c>
      <c r="E84" s="77"/>
      <c r="F84" s="74"/>
      <c r="G84" s="74"/>
      <c r="H84" s="74" t="s">
        <v>351</v>
      </c>
      <c r="I84" s="76" t="s">
        <v>128</v>
      </c>
      <c r="J84" s="76">
        <v>35</v>
      </c>
      <c r="K84" s="74">
        <v>1</v>
      </c>
      <c r="L84" s="74">
        <v>0</v>
      </c>
      <c r="M84" s="78">
        <f t="shared" si="14"/>
        <v>35</v>
      </c>
      <c r="N84" s="141">
        <v>0.02</v>
      </c>
      <c r="O84" s="142">
        <v>0.03</v>
      </c>
      <c r="P84" s="143">
        <v>0.01</v>
      </c>
      <c r="Q84" s="81">
        <f t="shared" si="15"/>
        <v>37.1</v>
      </c>
      <c r="R84" s="74"/>
      <c r="S84" s="132"/>
      <c r="T84" s="83">
        <f t="shared" si="16"/>
        <v>2.1</v>
      </c>
      <c r="U84" s="84">
        <v>0.05</v>
      </c>
      <c r="V84" s="58">
        <f t="shared" si="17"/>
        <v>38.955</v>
      </c>
      <c r="Y84" s="59">
        <f t="shared" si="18"/>
        <v>3.95500000000001</v>
      </c>
      <c r="Z84" s="60">
        <v>0.05</v>
      </c>
      <c r="AA84" s="58">
        <f t="shared" si="19"/>
        <v>38.955</v>
      </c>
      <c r="AB84" s="151">
        <v>39</v>
      </c>
      <c r="AD84" s="59">
        <f t="shared" si="20"/>
        <v>3.95500000000001</v>
      </c>
      <c r="AE84" s="87" t="s">
        <v>108</v>
      </c>
      <c r="AF84" s="74"/>
      <c r="AG84" s="87" t="s">
        <v>96</v>
      </c>
      <c r="AH84" s="88">
        <v>0.13</v>
      </c>
      <c r="AI84" s="74"/>
      <c r="AJ84" s="87" t="s">
        <v>97</v>
      </c>
      <c r="AK84" s="74" t="s">
        <v>98</v>
      </c>
      <c r="AL84" s="87"/>
      <c r="AM84" s="74">
        <v>1</v>
      </c>
      <c r="AN84" s="87"/>
      <c r="AO84" s="74" t="s">
        <v>352</v>
      </c>
      <c r="AP84" s="87" t="s">
        <v>359</v>
      </c>
      <c r="AQ84" s="74"/>
    </row>
    <row r="85" s="69" customFormat="1" ht="20" customHeight="1" spans="1:43">
      <c r="A85" s="74">
        <v>83</v>
      </c>
      <c r="B85" s="76" t="s">
        <v>348</v>
      </c>
      <c r="C85" s="74" t="s">
        <v>323</v>
      </c>
      <c r="D85" s="76" t="s">
        <v>360</v>
      </c>
      <c r="E85" s="77"/>
      <c r="F85" s="74"/>
      <c r="G85" s="74"/>
      <c r="H85" s="74" t="s">
        <v>351</v>
      </c>
      <c r="I85" s="76" t="s">
        <v>128</v>
      </c>
      <c r="J85" s="76">
        <v>23</v>
      </c>
      <c r="K85" s="74">
        <v>1</v>
      </c>
      <c r="L85" s="74">
        <v>0</v>
      </c>
      <c r="M85" s="78">
        <f t="shared" si="14"/>
        <v>23</v>
      </c>
      <c r="N85" s="141">
        <v>0.02</v>
      </c>
      <c r="O85" s="142">
        <v>0.03</v>
      </c>
      <c r="P85" s="143">
        <v>0.01</v>
      </c>
      <c r="Q85" s="81">
        <f t="shared" si="15"/>
        <v>24.38</v>
      </c>
      <c r="R85" s="74"/>
      <c r="S85" s="132"/>
      <c r="T85" s="83">
        <f t="shared" si="16"/>
        <v>1.38</v>
      </c>
      <c r="U85" s="84">
        <v>0.05</v>
      </c>
      <c r="V85" s="58">
        <f t="shared" si="17"/>
        <v>25.599</v>
      </c>
      <c r="Y85" s="59">
        <f t="shared" si="18"/>
        <v>2.599</v>
      </c>
      <c r="Z85" s="152">
        <v>0.02</v>
      </c>
      <c r="AA85" s="153">
        <f t="shared" si="19"/>
        <v>24.8676</v>
      </c>
      <c r="AB85" s="154">
        <v>25</v>
      </c>
      <c r="AD85" s="59">
        <f t="shared" si="20"/>
        <v>1.8676</v>
      </c>
      <c r="AE85" s="118" t="s">
        <v>55</v>
      </c>
      <c r="AF85" s="74"/>
      <c r="AG85" s="87" t="s">
        <v>96</v>
      </c>
      <c r="AH85" s="88">
        <v>0.13</v>
      </c>
      <c r="AI85" s="74"/>
      <c r="AJ85" s="87" t="s">
        <v>97</v>
      </c>
      <c r="AK85" s="74" t="s">
        <v>98</v>
      </c>
      <c r="AL85" s="87"/>
      <c r="AM85" s="76">
        <v>1</v>
      </c>
      <c r="AN85" s="87">
        <v>0.00084</v>
      </c>
      <c r="AO85" s="74" t="s">
        <v>352</v>
      </c>
      <c r="AP85" s="87" t="s">
        <v>361</v>
      </c>
      <c r="AQ85" s="74"/>
    </row>
    <row r="86" s="69" customFormat="1" ht="20" customHeight="1" spans="1:43">
      <c r="A86" s="74">
        <v>84</v>
      </c>
      <c r="B86" s="76" t="s">
        <v>348</v>
      </c>
      <c r="C86" s="74" t="s">
        <v>323</v>
      </c>
      <c r="D86" s="76" t="s">
        <v>362</v>
      </c>
      <c r="E86" s="77"/>
      <c r="F86" s="74"/>
      <c r="G86" s="74"/>
      <c r="H86" s="74" t="s">
        <v>351</v>
      </c>
      <c r="I86" s="76" t="s">
        <v>128</v>
      </c>
      <c r="J86" s="76">
        <v>22</v>
      </c>
      <c r="K86" s="74">
        <v>1</v>
      </c>
      <c r="L86" s="74">
        <v>0</v>
      </c>
      <c r="M86" s="78">
        <f t="shared" si="14"/>
        <v>22</v>
      </c>
      <c r="N86" s="141">
        <v>0.02</v>
      </c>
      <c r="O86" s="142">
        <v>0.03</v>
      </c>
      <c r="P86" s="143">
        <v>0.01</v>
      </c>
      <c r="Q86" s="81">
        <f t="shared" si="15"/>
        <v>23.32</v>
      </c>
      <c r="R86" s="74"/>
      <c r="S86" s="132"/>
      <c r="T86" s="83">
        <f t="shared" si="16"/>
        <v>1.32</v>
      </c>
      <c r="U86" s="84">
        <v>0.05</v>
      </c>
      <c r="V86" s="58">
        <f t="shared" si="17"/>
        <v>24.486</v>
      </c>
      <c r="Y86" s="59">
        <f t="shared" si="18"/>
        <v>2.486</v>
      </c>
      <c r="Z86" s="60">
        <v>0.05</v>
      </c>
      <c r="AA86" s="58">
        <f t="shared" si="19"/>
        <v>24.486</v>
      </c>
      <c r="AB86" s="151">
        <v>25</v>
      </c>
      <c r="AD86" s="59">
        <f t="shared" si="20"/>
        <v>2.486</v>
      </c>
      <c r="AE86" s="118" t="s">
        <v>55</v>
      </c>
      <c r="AF86" s="74"/>
      <c r="AG86" s="87" t="s">
        <v>96</v>
      </c>
      <c r="AH86" s="88">
        <v>0.13</v>
      </c>
      <c r="AI86" s="74"/>
      <c r="AJ86" s="87" t="s">
        <v>97</v>
      </c>
      <c r="AK86" s="74" t="s">
        <v>98</v>
      </c>
      <c r="AL86" s="87"/>
      <c r="AM86" s="76">
        <v>1</v>
      </c>
      <c r="AN86" s="87">
        <v>0.00084</v>
      </c>
      <c r="AO86" s="74" t="s">
        <v>352</v>
      </c>
      <c r="AP86" s="87" t="s">
        <v>363</v>
      </c>
      <c r="AQ86" s="74"/>
    </row>
    <row r="87" s="69" customFormat="1" ht="20" customHeight="1" spans="1:43">
      <c r="A87" s="74">
        <v>85</v>
      </c>
      <c r="B87" s="76" t="s">
        <v>364</v>
      </c>
      <c r="C87" s="74" t="s">
        <v>365</v>
      </c>
      <c r="D87" s="76" t="s">
        <v>366</v>
      </c>
      <c r="E87" s="77"/>
      <c r="F87" s="74"/>
      <c r="G87" s="74"/>
      <c r="H87" s="74" t="s">
        <v>367</v>
      </c>
      <c r="I87" s="76" t="s">
        <v>118</v>
      </c>
      <c r="J87" s="76">
        <v>150</v>
      </c>
      <c r="K87" s="74">
        <v>1</v>
      </c>
      <c r="L87" s="74">
        <v>0</v>
      </c>
      <c r="M87" s="78">
        <f t="shared" si="14"/>
        <v>150</v>
      </c>
      <c r="N87" s="141">
        <v>0.02</v>
      </c>
      <c r="O87" s="142">
        <v>0.03</v>
      </c>
      <c r="P87" s="143">
        <v>0.01</v>
      </c>
      <c r="Q87" s="81">
        <f t="shared" si="15"/>
        <v>159</v>
      </c>
      <c r="R87" s="74"/>
      <c r="S87" s="132"/>
      <c r="T87" s="83">
        <f t="shared" si="16"/>
        <v>9</v>
      </c>
      <c r="U87" s="84">
        <v>0.05</v>
      </c>
      <c r="V87" s="58">
        <f t="shared" si="17"/>
        <v>166.95</v>
      </c>
      <c r="Y87" s="59">
        <f t="shared" si="18"/>
        <v>16.95</v>
      </c>
      <c r="Z87" s="155">
        <v>0.001</v>
      </c>
      <c r="AA87" s="153">
        <f t="shared" si="19"/>
        <v>159.159</v>
      </c>
      <c r="AB87" s="156">
        <v>156</v>
      </c>
      <c r="AD87" s="59">
        <f t="shared" si="20"/>
        <v>9.15899999999999</v>
      </c>
      <c r="AE87" s="87" t="s">
        <v>368</v>
      </c>
      <c r="AF87" s="74"/>
      <c r="AG87" s="87" t="s">
        <v>96</v>
      </c>
      <c r="AH87" s="88">
        <v>0.13</v>
      </c>
      <c r="AI87" s="74"/>
      <c r="AJ87" s="87" t="s">
        <v>97</v>
      </c>
      <c r="AK87" s="74" t="s">
        <v>98</v>
      </c>
      <c r="AL87" s="87"/>
      <c r="AM87" s="76">
        <v>1</v>
      </c>
      <c r="AN87" s="87">
        <v>0.00156</v>
      </c>
      <c r="AO87" s="74" t="s">
        <v>369</v>
      </c>
      <c r="AP87" s="87" t="s">
        <v>370</v>
      </c>
      <c r="AQ87" s="74"/>
    </row>
    <row r="88" s="69" customFormat="1" ht="20" customHeight="1" spans="1:43">
      <c r="A88" s="74">
        <v>86</v>
      </c>
      <c r="B88" s="76" t="s">
        <v>348</v>
      </c>
      <c r="C88" s="74" t="s">
        <v>371</v>
      </c>
      <c r="D88" s="76" t="s">
        <v>372</v>
      </c>
      <c r="E88" s="77"/>
      <c r="F88" s="74"/>
      <c r="G88" s="74"/>
      <c r="H88" s="74" t="s">
        <v>373</v>
      </c>
      <c r="I88" s="76" t="s">
        <v>128</v>
      </c>
      <c r="J88" s="76">
        <v>21</v>
      </c>
      <c r="K88" s="74">
        <v>1</v>
      </c>
      <c r="L88" s="74">
        <v>0</v>
      </c>
      <c r="M88" s="78">
        <f t="shared" si="14"/>
        <v>21</v>
      </c>
      <c r="N88" s="141">
        <v>0.02</v>
      </c>
      <c r="O88" s="142">
        <v>0.03</v>
      </c>
      <c r="P88" s="143">
        <v>0.01</v>
      </c>
      <c r="Q88" s="81">
        <f t="shared" si="15"/>
        <v>22.26</v>
      </c>
      <c r="R88" s="74"/>
      <c r="S88" s="132"/>
      <c r="T88" s="83">
        <f t="shared" si="16"/>
        <v>1.26</v>
      </c>
      <c r="U88" s="84">
        <v>0.05</v>
      </c>
      <c r="V88" s="58">
        <f t="shared" si="17"/>
        <v>23.373</v>
      </c>
      <c r="Y88" s="59">
        <f t="shared" si="18"/>
        <v>2.373</v>
      </c>
      <c r="Z88" s="60">
        <v>0.06</v>
      </c>
      <c r="AA88" s="58">
        <f t="shared" si="19"/>
        <v>23.5956</v>
      </c>
      <c r="AB88" s="151">
        <v>24</v>
      </c>
      <c r="AD88" s="59">
        <f t="shared" si="20"/>
        <v>2.5956</v>
      </c>
      <c r="AE88" s="87" t="s">
        <v>63</v>
      </c>
      <c r="AF88" s="74"/>
      <c r="AG88" s="87" t="s">
        <v>96</v>
      </c>
      <c r="AH88" s="88">
        <v>0.13</v>
      </c>
      <c r="AI88" s="74"/>
      <c r="AJ88" s="87" t="s">
        <v>97</v>
      </c>
      <c r="AK88" s="74" t="s">
        <v>98</v>
      </c>
      <c r="AL88" s="87"/>
      <c r="AM88" s="76">
        <v>1</v>
      </c>
      <c r="AN88" s="87">
        <v>0.00182</v>
      </c>
      <c r="AO88" s="74" t="s">
        <v>374</v>
      </c>
      <c r="AP88" s="87" t="s">
        <v>375</v>
      </c>
      <c r="AQ88" s="74"/>
    </row>
    <row r="89" s="69" customFormat="1" ht="20" customHeight="1" spans="1:43">
      <c r="A89" s="74">
        <v>87</v>
      </c>
      <c r="B89" s="76" t="s">
        <v>364</v>
      </c>
      <c r="C89" s="74" t="s">
        <v>349</v>
      </c>
      <c r="D89" s="76" t="s">
        <v>376</v>
      </c>
      <c r="E89" s="77"/>
      <c r="F89" s="74"/>
      <c r="G89" s="74"/>
      <c r="H89" s="74" t="s">
        <v>377</v>
      </c>
      <c r="I89" s="76" t="s">
        <v>128</v>
      </c>
      <c r="J89" s="76">
        <v>35</v>
      </c>
      <c r="K89" s="74">
        <v>1</v>
      </c>
      <c r="L89" s="74">
        <v>0</v>
      </c>
      <c r="M89" s="78">
        <f t="shared" si="14"/>
        <v>35</v>
      </c>
      <c r="N89" s="141">
        <v>0.02</v>
      </c>
      <c r="O89" s="142">
        <v>0.03</v>
      </c>
      <c r="P89" s="143">
        <v>0.01</v>
      </c>
      <c r="Q89" s="81">
        <f t="shared" si="15"/>
        <v>37.1</v>
      </c>
      <c r="R89" s="74"/>
      <c r="S89" s="132"/>
      <c r="T89" s="83">
        <f t="shared" si="16"/>
        <v>2.1</v>
      </c>
      <c r="U89" s="84">
        <v>0.05</v>
      </c>
      <c r="V89" s="58">
        <f t="shared" si="17"/>
        <v>38.955</v>
      </c>
      <c r="Y89" s="59">
        <f t="shared" si="18"/>
        <v>3.95500000000001</v>
      </c>
      <c r="Z89" s="60">
        <v>0.2</v>
      </c>
      <c r="AA89" s="58">
        <f t="shared" si="19"/>
        <v>44.52</v>
      </c>
      <c r="AB89" s="151">
        <v>45</v>
      </c>
      <c r="AD89" s="59">
        <f t="shared" si="20"/>
        <v>9.52</v>
      </c>
      <c r="AE89" s="87" t="s">
        <v>63</v>
      </c>
      <c r="AF89" s="74"/>
      <c r="AG89" s="87" t="s">
        <v>96</v>
      </c>
      <c r="AH89" s="88">
        <v>0.13</v>
      </c>
      <c r="AI89" s="74"/>
      <c r="AJ89" s="87" t="s">
        <v>97</v>
      </c>
      <c r="AK89" s="74" t="s">
        <v>98</v>
      </c>
      <c r="AL89" s="87"/>
      <c r="AM89" s="76">
        <v>1</v>
      </c>
      <c r="AN89" s="87">
        <v>0.00165</v>
      </c>
      <c r="AO89" s="74" t="s">
        <v>369</v>
      </c>
      <c r="AP89" s="87" t="s">
        <v>378</v>
      </c>
      <c r="AQ89" s="74"/>
    </row>
    <row r="90" s="69" customFormat="1" ht="20" customHeight="1" spans="1:43">
      <c r="A90" s="74">
        <v>88</v>
      </c>
      <c r="B90" s="76" t="s">
        <v>348</v>
      </c>
      <c r="C90" s="74" t="s">
        <v>379</v>
      </c>
      <c r="D90" s="76" t="s">
        <v>380</v>
      </c>
      <c r="E90" s="77"/>
      <c r="F90" s="74"/>
      <c r="G90" s="74"/>
      <c r="H90" s="74" t="s">
        <v>381</v>
      </c>
      <c r="I90" s="76" t="s">
        <v>128</v>
      </c>
      <c r="J90" s="76">
        <v>27</v>
      </c>
      <c r="K90" s="74">
        <v>1</v>
      </c>
      <c r="L90" s="74">
        <v>0</v>
      </c>
      <c r="M90" s="78">
        <f t="shared" si="14"/>
        <v>27</v>
      </c>
      <c r="N90" s="141">
        <v>0.02</v>
      </c>
      <c r="O90" s="142">
        <v>0.03</v>
      </c>
      <c r="P90" s="143">
        <v>0.01</v>
      </c>
      <c r="Q90" s="81">
        <f t="shared" si="15"/>
        <v>28.62</v>
      </c>
      <c r="R90" s="74"/>
      <c r="S90" s="132"/>
      <c r="T90" s="83">
        <f t="shared" si="16"/>
        <v>1.62</v>
      </c>
      <c r="U90" s="84">
        <v>0.05</v>
      </c>
      <c r="V90" s="58">
        <f t="shared" si="17"/>
        <v>30.051</v>
      </c>
      <c r="Y90" s="59">
        <f t="shared" si="18"/>
        <v>3.051</v>
      </c>
      <c r="Z90" s="152">
        <v>0.01</v>
      </c>
      <c r="AA90" s="153">
        <f t="shared" si="19"/>
        <v>28.9062</v>
      </c>
      <c r="AB90" s="154">
        <v>29</v>
      </c>
      <c r="AD90" s="59">
        <f t="shared" si="20"/>
        <v>1.9062</v>
      </c>
      <c r="AE90" s="118" t="s">
        <v>63</v>
      </c>
      <c r="AF90" s="74"/>
      <c r="AG90" s="87" t="s">
        <v>96</v>
      </c>
      <c r="AH90" s="88">
        <v>0.13</v>
      </c>
      <c r="AI90" s="74"/>
      <c r="AJ90" s="87" t="s">
        <v>97</v>
      </c>
      <c r="AK90" s="74" t="s">
        <v>98</v>
      </c>
      <c r="AL90" s="87"/>
      <c r="AM90" s="76">
        <v>1</v>
      </c>
      <c r="AN90" s="87">
        <v>0.00176</v>
      </c>
      <c r="AO90" s="74" t="s">
        <v>382</v>
      </c>
      <c r="AP90" s="87" t="s">
        <v>383</v>
      </c>
      <c r="AQ90" s="74"/>
    </row>
    <row r="91" s="69" customFormat="1" ht="20" customHeight="1" spans="1:43">
      <c r="A91" s="74">
        <v>89</v>
      </c>
      <c r="B91" s="76" t="s">
        <v>348</v>
      </c>
      <c r="C91" s="74" t="s">
        <v>379</v>
      </c>
      <c r="D91" s="76" t="s">
        <v>384</v>
      </c>
      <c r="E91" s="77"/>
      <c r="F91" s="74"/>
      <c r="G91" s="74"/>
      <c r="H91" s="74" t="s">
        <v>377</v>
      </c>
      <c r="I91" s="76" t="s">
        <v>128</v>
      </c>
      <c r="J91" s="76">
        <v>33</v>
      </c>
      <c r="K91" s="74">
        <v>1</v>
      </c>
      <c r="L91" s="74">
        <v>0</v>
      </c>
      <c r="M91" s="78">
        <f t="shared" si="14"/>
        <v>33</v>
      </c>
      <c r="N91" s="141">
        <v>0.02</v>
      </c>
      <c r="O91" s="142">
        <v>0.03</v>
      </c>
      <c r="P91" s="143">
        <v>0.01</v>
      </c>
      <c r="Q91" s="81">
        <f t="shared" si="15"/>
        <v>34.98</v>
      </c>
      <c r="R91" s="74"/>
      <c r="S91" s="132"/>
      <c r="T91" s="83">
        <f t="shared" si="16"/>
        <v>1.98</v>
      </c>
      <c r="U91" s="84">
        <v>0.05</v>
      </c>
      <c r="V91" s="58">
        <f t="shared" si="17"/>
        <v>36.729</v>
      </c>
      <c r="Y91" s="59">
        <f t="shared" si="18"/>
        <v>3.72900000000001</v>
      </c>
      <c r="Z91" s="152">
        <v>0.008</v>
      </c>
      <c r="AA91" s="153">
        <f t="shared" si="19"/>
        <v>35.25984</v>
      </c>
      <c r="AB91" s="154">
        <v>35</v>
      </c>
      <c r="AD91" s="59">
        <f t="shared" si="20"/>
        <v>2.25984</v>
      </c>
      <c r="AE91" s="118" t="s">
        <v>63</v>
      </c>
      <c r="AF91" s="74"/>
      <c r="AG91" s="87" t="s">
        <v>96</v>
      </c>
      <c r="AH91" s="88">
        <v>0.13</v>
      </c>
      <c r="AI91" s="74"/>
      <c r="AJ91" s="87" t="s">
        <v>97</v>
      </c>
      <c r="AK91" s="74" t="s">
        <v>98</v>
      </c>
      <c r="AL91" s="87"/>
      <c r="AM91" s="76">
        <v>1</v>
      </c>
      <c r="AN91" s="87">
        <v>0.0054</v>
      </c>
      <c r="AO91" s="74" t="s">
        <v>369</v>
      </c>
      <c r="AP91" s="87" t="s">
        <v>383</v>
      </c>
      <c r="AQ91" s="74"/>
    </row>
    <row r="92" s="69" customFormat="1" ht="20" customHeight="1" spans="1:43">
      <c r="A92" s="74">
        <v>90</v>
      </c>
      <c r="B92" s="76" t="s">
        <v>348</v>
      </c>
      <c r="C92" s="74" t="s">
        <v>379</v>
      </c>
      <c r="D92" s="76" t="s">
        <v>385</v>
      </c>
      <c r="E92" s="77"/>
      <c r="F92" s="74"/>
      <c r="G92" s="74"/>
      <c r="H92" s="74" t="s">
        <v>381</v>
      </c>
      <c r="I92" s="76" t="s">
        <v>128</v>
      </c>
      <c r="J92" s="76">
        <v>27</v>
      </c>
      <c r="K92" s="74">
        <v>1</v>
      </c>
      <c r="L92" s="74">
        <v>0</v>
      </c>
      <c r="M92" s="78">
        <f t="shared" si="14"/>
        <v>27</v>
      </c>
      <c r="N92" s="141">
        <v>0.02</v>
      </c>
      <c r="O92" s="142">
        <v>0.03</v>
      </c>
      <c r="P92" s="143">
        <v>0.01</v>
      </c>
      <c r="Q92" s="81">
        <f t="shared" si="15"/>
        <v>28.62</v>
      </c>
      <c r="R92" s="74"/>
      <c r="S92" s="132"/>
      <c r="T92" s="83">
        <f t="shared" si="16"/>
        <v>1.62</v>
      </c>
      <c r="U92" s="84">
        <v>0.05</v>
      </c>
      <c r="V92" s="58">
        <f t="shared" si="17"/>
        <v>30.051</v>
      </c>
      <c r="Y92" s="59">
        <f t="shared" si="18"/>
        <v>3.051</v>
      </c>
      <c r="Z92" s="152">
        <v>0.01</v>
      </c>
      <c r="AA92" s="153">
        <f t="shared" si="19"/>
        <v>28.9062</v>
      </c>
      <c r="AB92" s="154">
        <v>29</v>
      </c>
      <c r="AD92" s="59">
        <f t="shared" si="20"/>
        <v>1.9062</v>
      </c>
      <c r="AE92" s="118" t="s">
        <v>63</v>
      </c>
      <c r="AF92" s="74"/>
      <c r="AG92" s="87" t="s">
        <v>96</v>
      </c>
      <c r="AH92" s="88">
        <v>0.13</v>
      </c>
      <c r="AI92" s="74"/>
      <c r="AJ92" s="87" t="s">
        <v>97</v>
      </c>
      <c r="AK92" s="74" t="s">
        <v>98</v>
      </c>
      <c r="AL92" s="87"/>
      <c r="AM92" s="76">
        <v>1</v>
      </c>
      <c r="AN92" s="87">
        <v>0.00176</v>
      </c>
      <c r="AO92" s="74" t="s">
        <v>382</v>
      </c>
      <c r="AP92" s="87" t="s">
        <v>386</v>
      </c>
      <c r="AQ92" s="74"/>
    </row>
    <row r="93" s="69" customFormat="1" ht="20" customHeight="1" spans="1:43">
      <c r="A93" s="74">
        <v>91</v>
      </c>
      <c r="B93" s="76" t="s">
        <v>364</v>
      </c>
      <c r="C93" s="74" t="s">
        <v>371</v>
      </c>
      <c r="D93" s="76" t="s">
        <v>387</v>
      </c>
      <c r="E93" s="77"/>
      <c r="F93" s="74"/>
      <c r="G93" s="74"/>
      <c r="H93" s="74" t="s">
        <v>388</v>
      </c>
      <c r="I93" s="76" t="s">
        <v>128</v>
      </c>
      <c r="J93" s="76">
        <v>21</v>
      </c>
      <c r="K93" s="74">
        <v>1</v>
      </c>
      <c r="L93" s="74">
        <v>0</v>
      </c>
      <c r="M93" s="78">
        <f t="shared" si="14"/>
        <v>21</v>
      </c>
      <c r="N93" s="141">
        <v>0.02</v>
      </c>
      <c r="O93" s="142">
        <v>0.03</v>
      </c>
      <c r="P93" s="143">
        <v>0.01</v>
      </c>
      <c r="Q93" s="81">
        <f t="shared" si="15"/>
        <v>22.26</v>
      </c>
      <c r="R93" s="74"/>
      <c r="S93" s="132"/>
      <c r="T93" s="83">
        <f t="shared" si="16"/>
        <v>1.26</v>
      </c>
      <c r="U93" s="84">
        <v>0.05</v>
      </c>
      <c r="V93" s="58">
        <f t="shared" si="17"/>
        <v>23.373</v>
      </c>
      <c r="Y93" s="59">
        <f t="shared" si="18"/>
        <v>2.373</v>
      </c>
      <c r="Z93" s="60">
        <v>0.06</v>
      </c>
      <c r="AA93" s="58">
        <f t="shared" si="19"/>
        <v>23.5956</v>
      </c>
      <c r="AB93" s="151">
        <v>24</v>
      </c>
      <c r="AD93" s="59">
        <f t="shared" si="20"/>
        <v>2.5956</v>
      </c>
      <c r="AE93" s="87" t="s">
        <v>63</v>
      </c>
      <c r="AF93" s="74"/>
      <c r="AG93" s="87" t="s">
        <v>96</v>
      </c>
      <c r="AH93" s="88">
        <v>0.13</v>
      </c>
      <c r="AI93" s="74"/>
      <c r="AJ93" s="87" t="s">
        <v>97</v>
      </c>
      <c r="AK93" s="74" t="s">
        <v>98</v>
      </c>
      <c r="AL93" s="87"/>
      <c r="AM93" s="76">
        <v>1</v>
      </c>
      <c r="AN93" s="87">
        <v>0.00182</v>
      </c>
      <c r="AO93" s="74" t="s">
        <v>389</v>
      </c>
      <c r="AP93" s="87" t="s">
        <v>390</v>
      </c>
      <c r="AQ93" s="74"/>
    </row>
    <row r="94" s="69" customFormat="1" ht="20" customHeight="1" spans="1:43">
      <c r="A94" s="74">
        <v>92</v>
      </c>
      <c r="B94" s="76" t="s">
        <v>364</v>
      </c>
      <c r="C94" s="74" t="s">
        <v>371</v>
      </c>
      <c r="D94" s="76" t="s">
        <v>391</v>
      </c>
      <c r="E94" s="157"/>
      <c r="F94" s="74"/>
      <c r="G94" s="74"/>
      <c r="H94" s="74" t="s">
        <v>388</v>
      </c>
      <c r="I94" s="76" t="s">
        <v>128</v>
      </c>
      <c r="J94" s="158">
        <v>21</v>
      </c>
      <c r="K94" s="74">
        <v>1</v>
      </c>
      <c r="L94" s="74">
        <v>0</v>
      </c>
      <c r="M94" s="78">
        <f t="shared" si="14"/>
        <v>21</v>
      </c>
      <c r="N94" s="141">
        <v>0.02</v>
      </c>
      <c r="O94" s="142">
        <v>0.03</v>
      </c>
      <c r="P94" s="143">
        <v>0.01</v>
      </c>
      <c r="Q94" s="81">
        <f t="shared" si="15"/>
        <v>22.26</v>
      </c>
      <c r="R94" s="74"/>
      <c r="S94" s="132"/>
      <c r="T94" s="83">
        <f t="shared" si="16"/>
        <v>1.26</v>
      </c>
      <c r="U94" s="84">
        <v>0.05</v>
      </c>
      <c r="V94" s="58">
        <f t="shared" si="17"/>
        <v>23.373</v>
      </c>
      <c r="Y94" s="59">
        <f t="shared" si="18"/>
        <v>2.373</v>
      </c>
      <c r="Z94" s="60">
        <v>0.06</v>
      </c>
      <c r="AA94" s="58">
        <f t="shared" si="19"/>
        <v>23.5956</v>
      </c>
      <c r="AB94" s="151">
        <v>24</v>
      </c>
      <c r="AD94" s="59">
        <f t="shared" si="20"/>
        <v>2.5956</v>
      </c>
      <c r="AE94" s="118" t="s">
        <v>108</v>
      </c>
      <c r="AF94" s="74"/>
      <c r="AG94" s="87" t="s">
        <v>96</v>
      </c>
      <c r="AH94" s="88">
        <v>0.13</v>
      </c>
      <c r="AI94" s="74"/>
      <c r="AJ94" s="87" t="s">
        <v>97</v>
      </c>
      <c r="AK94" s="74" t="s">
        <v>98</v>
      </c>
      <c r="AL94" s="87"/>
      <c r="AM94" s="76">
        <v>1</v>
      </c>
      <c r="AN94" s="87">
        <v>0.00182</v>
      </c>
      <c r="AO94" s="74" t="s">
        <v>389</v>
      </c>
      <c r="AP94" s="87" t="s">
        <v>375</v>
      </c>
      <c r="AQ94" s="74"/>
    </row>
    <row r="95" s="69" customFormat="1" ht="20" customHeight="1" spans="1:43">
      <c r="A95" s="74">
        <v>93</v>
      </c>
      <c r="B95" s="76" t="s">
        <v>364</v>
      </c>
      <c r="C95" s="74" t="s">
        <v>392</v>
      </c>
      <c r="D95" s="76" t="s">
        <v>393</v>
      </c>
      <c r="E95" s="77"/>
      <c r="F95" s="74"/>
      <c r="G95" s="74"/>
      <c r="H95" s="74" t="s">
        <v>388</v>
      </c>
      <c r="I95" s="76" t="s">
        <v>128</v>
      </c>
      <c r="J95" s="76">
        <v>42</v>
      </c>
      <c r="K95" s="74">
        <v>1</v>
      </c>
      <c r="L95" s="74">
        <v>0</v>
      </c>
      <c r="M95" s="78">
        <f t="shared" si="14"/>
        <v>42</v>
      </c>
      <c r="N95" s="141">
        <v>0.02</v>
      </c>
      <c r="O95" s="142">
        <v>0.03</v>
      </c>
      <c r="P95" s="143">
        <v>0.01</v>
      </c>
      <c r="Q95" s="81">
        <f t="shared" si="15"/>
        <v>44.52</v>
      </c>
      <c r="R95" s="74"/>
      <c r="S95" s="132"/>
      <c r="T95" s="83">
        <f t="shared" si="16"/>
        <v>2.52</v>
      </c>
      <c r="U95" s="84">
        <v>0.05</v>
      </c>
      <c r="V95" s="58">
        <f t="shared" si="17"/>
        <v>46.746</v>
      </c>
      <c r="Y95" s="59">
        <f t="shared" si="18"/>
        <v>4.746</v>
      </c>
      <c r="Z95" s="152">
        <v>0.03</v>
      </c>
      <c r="AA95" s="153">
        <f t="shared" si="19"/>
        <v>45.8556</v>
      </c>
      <c r="AB95" s="156">
        <v>45</v>
      </c>
      <c r="AD95" s="59">
        <f t="shared" si="20"/>
        <v>3.8556</v>
      </c>
      <c r="AE95" s="118" t="s">
        <v>108</v>
      </c>
      <c r="AF95" s="74"/>
      <c r="AG95" s="87" t="s">
        <v>96</v>
      </c>
      <c r="AH95" s="88">
        <v>0.13</v>
      </c>
      <c r="AI95" s="74"/>
      <c r="AJ95" s="87" t="s">
        <v>97</v>
      </c>
      <c r="AK95" s="74" t="s">
        <v>98</v>
      </c>
      <c r="AL95" s="87"/>
      <c r="AM95" s="76">
        <v>1</v>
      </c>
      <c r="AN95" s="87">
        <v>0.00182</v>
      </c>
      <c r="AO95" s="74" t="s">
        <v>389</v>
      </c>
      <c r="AP95" s="87" t="s">
        <v>394</v>
      </c>
      <c r="AQ95" s="74"/>
    </row>
    <row r="96" s="69" customFormat="1" ht="20" customHeight="1" spans="1:43">
      <c r="A96" s="74">
        <v>94</v>
      </c>
      <c r="B96" s="76" t="s">
        <v>333</v>
      </c>
      <c r="C96" s="74"/>
      <c r="D96" s="76" t="s">
        <v>395</v>
      </c>
      <c r="E96" s="77"/>
      <c r="F96" s="74"/>
      <c r="G96" s="74"/>
      <c r="H96" s="74" t="s">
        <v>396</v>
      </c>
      <c r="I96" s="76" t="s">
        <v>128</v>
      </c>
      <c r="J96" s="76">
        <v>19</v>
      </c>
      <c r="K96" s="74">
        <v>1</v>
      </c>
      <c r="L96" s="74">
        <v>0</v>
      </c>
      <c r="M96" s="78">
        <f t="shared" si="14"/>
        <v>19</v>
      </c>
      <c r="N96" s="141">
        <v>0.02</v>
      </c>
      <c r="O96" s="142">
        <v>0.03</v>
      </c>
      <c r="P96" s="143">
        <v>0.01</v>
      </c>
      <c r="Q96" s="81">
        <f t="shared" si="15"/>
        <v>20.14</v>
      </c>
      <c r="R96" s="74"/>
      <c r="S96" s="132"/>
      <c r="T96" s="83">
        <f t="shared" si="16"/>
        <v>1.14</v>
      </c>
      <c r="U96" s="84">
        <v>0.05</v>
      </c>
      <c r="V96" s="58">
        <f t="shared" si="17"/>
        <v>21.147</v>
      </c>
      <c r="Y96" s="59">
        <f t="shared" si="18"/>
        <v>2.147</v>
      </c>
      <c r="Z96" s="152">
        <v>0.03</v>
      </c>
      <c r="AA96" s="153">
        <f t="shared" si="19"/>
        <v>20.7442</v>
      </c>
      <c r="AB96" s="156">
        <v>21</v>
      </c>
      <c r="AD96" s="59">
        <f t="shared" si="20"/>
        <v>1.7442</v>
      </c>
      <c r="AE96" s="87" t="s">
        <v>63</v>
      </c>
      <c r="AF96" s="74"/>
      <c r="AG96" s="87" t="s">
        <v>96</v>
      </c>
      <c r="AH96" s="88">
        <v>0.13</v>
      </c>
      <c r="AI96" s="74"/>
      <c r="AJ96" s="87" t="s">
        <v>97</v>
      </c>
      <c r="AK96" s="74" t="s">
        <v>98</v>
      </c>
      <c r="AL96" s="87"/>
      <c r="AM96" s="76">
        <v>1</v>
      </c>
      <c r="AN96" s="87">
        <v>0.00042</v>
      </c>
      <c r="AO96" s="74" t="s">
        <v>397</v>
      </c>
      <c r="AP96" s="87" t="s">
        <v>398</v>
      </c>
      <c r="AQ96" s="74"/>
    </row>
    <row r="97" s="69" customFormat="1" ht="20" customHeight="1" spans="1:43">
      <c r="A97" s="74">
        <v>95</v>
      </c>
      <c r="B97" s="76" t="s">
        <v>333</v>
      </c>
      <c r="C97" s="74"/>
      <c r="D97" s="76" t="s">
        <v>399</v>
      </c>
      <c r="E97" s="77"/>
      <c r="F97" s="74"/>
      <c r="G97" s="74"/>
      <c r="H97" s="74" t="s">
        <v>400</v>
      </c>
      <c r="I97" s="76" t="s">
        <v>128</v>
      </c>
      <c r="J97" s="76">
        <v>19</v>
      </c>
      <c r="K97" s="74">
        <v>1</v>
      </c>
      <c r="L97" s="74">
        <v>0</v>
      </c>
      <c r="M97" s="78">
        <f t="shared" si="14"/>
        <v>19</v>
      </c>
      <c r="N97" s="141">
        <v>0.02</v>
      </c>
      <c r="O97" s="142">
        <v>0.03</v>
      </c>
      <c r="P97" s="143">
        <v>0.01</v>
      </c>
      <c r="Q97" s="81">
        <f t="shared" si="15"/>
        <v>20.14</v>
      </c>
      <c r="R97" s="74"/>
      <c r="S97" s="132"/>
      <c r="T97" s="83">
        <f t="shared" si="16"/>
        <v>1.14</v>
      </c>
      <c r="U97" s="84">
        <v>0.05</v>
      </c>
      <c r="V97" s="58">
        <f t="shared" si="17"/>
        <v>21.147</v>
      </c>
      <c r="Y97" s="59">
        <f t="shared" si="18"/>
        <v>2.147</v>
      </c>
      <c r="Z97" s="152">
        <v>0.03</v>
      </c>
      <c r="AA97" s="153">
        <f t="shared" si="19"/>
        <v>20.7442</v>
      </c>
      <c r="AB97" s="156">
        <v>25</v>
      </c>
      <c r="AD97" s="59">
        <f t="shared" si="20"/>
        <v>1.7442</v>
      </c>
      <c r="AE97" s="74" t="s">
        <v>63</v>
      </c>
      <c r="AF97" s="74"/>
      <c r="AG97" s="87" t="s">
        <v>96</v>
      </c>
      <c r="AH97" s="88">
        <v>0.13</v>
      </c>
      <c r="AI97" s="74"/>
      <c r="AJ97" s="87" t="s">
        <v>97</v>
      </c>
      <c r="AK97" s="74" t="s">
        <v>98</v>
      </c>
      <c r="AL97" s="87"/>
      <c r="AM97" s="76">
        <v>1</v>
      </c>
      <c r="AN97" s="87">
        <v>0.00042</v>
      </c>
      <c r="AO97" s="74" t="s">
        <v>389</v>
      </c>
      <c r="AP97" s="87" t="s">
        <v>401</v>
      </c>
      <c r="AQ97" s="74"/>
    </row>
    <row r="98" s="69" customFormat="1" ht="20" customHeight="1" spans="1:43">
      <c r="A98" s="74">
        <v>96</v>
      </c>
      <c r="B98" s="76" t="s">
        <v>348</v>
      </c>
      <c r="C98" s="74"/>
      <c r="D98" s="76" t="s">
        <v>402</v>
      </c>
      <c r="E98" s="77"/>
      <c r="F98" s="74"/>
      <c r="G98" s="74"/>
      <c r="H98" s="74" t="s">
        <v>403</v>
      </c>
      <c r="I98" s="76" t="s">
        <v>128</v>
      </c>
      <c r="J98" s="76">
        <v>37</v>
      </c>
      <c r="K98" s="74">
        <v>1</v>
      </c>
      <c r="L98" s="74">
        <v>0</v>
      </c>
      <c r="M98" s="78">
        <f t="shared" si="14"/>
        <v>37</v>
      </c>
      <c r="N98" s="141">
        <v>0.02</v>
      </c>
      <c r="O98" s="142">
        <v>0.03</v>
      </c>
      <c r="P98" s="143">
        <v>0.01</v>
      </c>
      <c r="Q98" s="81">
        <f t="shared" si="15"/>
        <v>39.22</v>
      </c>
      <c r="R98" s="74"/>
      <c r="S98" s="132"/>
      <c r="T98" s="83">
        <f t="shared" si="16"/>
        <v>2.22</v>
      </c>
      <c r="U98" s="84">
        <v>0.05</v>
      </c>
      <c r="V98" s="58">
        <f t="shared" si="17"/>
        <v>41.181</v>
      </c>
      <c r="Y98" s="59">
        <f t="shared" si="18"/>
        <v>4.181</v>
      </c>
      <c r="Z98" s="152">
        <v>0.01</v>
      </c>
      <c r="AA98" s="153">
        <f t="shared" si="19"/>
        <v>39.6122</v>
      </c>
      <c r="AB98" s="156">
        <v>39</v>
      </c>
      <c r="AD98" s="59">
        <f t="shared" si="20"/>
        <v>2.6122</v>
      </c>
      <c r="AE98" s="74" t="s">
        <v>80</v>
      </c>
      <c r="AF98" s="74"/>
      <c r="AG98" s="87" t="s">
        <v>96</v>
      </c>
      <c r="AH98" s="88">
        <v>0.13</v>
      </c>
      <c r="AI98" s="74"/>
      <c r="AJ98" s="87" t="s">
        <v>97</v>
      </c>
      <c r="AK98" s="74" t="s">
        <v>98</v>
      </c>
      <c r="AL98" s="87"/>
      <c r="AM98" s="76">
        <v>1</v>
      </c>
      <c r="AN98" s="87">
        <v>0.00162</v>
      </c>
      <c r="AO98" s="74" t="s">
        <v>352</v>
      </c>
      <c r="AP98" s="87" t="s">
        <v>404</v>
      </c>
      <c r="AQ98" s="74"/>
    </row>
    <row r="99" s="69" customFormat="1" ht="20" customHeight="1" spans="1:43">
      <c r="A99" s="74">
        <v>97</v>
      </c>
      <c r="B99" s="74" t="s">
        <v>348</v>
      </c>
      <c r="C99" s="76" t="s">
        <v>323</v>
      </c>
      <c r="D99" s="90" t="s">
        <v>405</v>
      </c>
      <c r="E99" s="77"/>
      <c r="F99" s="74"/>
      <c r="G99" s="74"/>
      <c r="H99" s="74" t="s">
        <v>406</v>
      </c>
      <c r="I99" s="76" t="s">
        <v>140</v>
      </c>
      <c r="J99" s="74">
        <v>28</v>
      </c>
      <c r="K99" s="74">
        <v>1</v>
      </c>
      <c r="L99" s="74">
        <v>0</v>
      </c>
      <c r="M99" s="78">
        <f t="shared" si="14"/>
        <v>28</v>
      </c>
      <c r="N99" s="141">
        <v>0.02</v>
      </c>
      <c r="O99" s="142">
        <v>0.03</v>
      </c>
      <c r="P99" s="143">
        <v>0.01</v>
      </c>
      <c r="Q99" s="81">
        <f t="shared" si="15"/>
        <v>29.68</v>
      </c>
      <c r="R99" s="74"/>
      <c r="S99" s="132"/>
      <c r="T99" s="83">
        <f t="shared" si="16"/>
        <v>1.68</v>
      </c>
      <c r="U99" s="84">
        <v>0.05</v>
      </c>
      <c r="V99" s="58">
        <f t="shared" si="17"/>
        <v>31.164</v>
      </c>
      <c r="Y99" s="59">
        <f t="shared" si="18"/>
        <v>3.164</v>
      </c>
      <c r="Z99" s="152">
        <v>0.01</v>
      </c>
      <c r="AA99" s="153">
        <f t="shared" si="19"/>
        <v>29.9768</v>
      </c>
      <c r="AB99" s="159">
        <v>29.8</v>
      </c>
      <c r="AD99" s="59">
        <f t="shared" si="20"/>
        <v>1.9768</v>
      </c>
      <c r="AE99" s="87" t="s">
        <v>407</v>
      </c>
      <c r="AF99" s="74"/>
      <c r="AG99" s="87" t="s">
        <v>96</v>
      </c>
      <c r="AH99" s="88">
        <v>0.13</v>
      </c>
      <c r="AI99" s="74"/>
      <c r="AJ99" s="87" t="s">
        <v>97</v>
      </c>
      <c r="AK99" s="74" t="s">
        <v>98</v>
      </c>
      <c r="AL99" s="87"/>
      <c r="AM99" s="74">
        <v>1</v>
      </c>
      <c r="AN99" s="87">
        <v>0.00085</v>
      </c>
      <c r="AO99" s="74" t="s">
        <v>382</v>
      </c>
      <c r="AP99" s="87" t="s">
        <v>408</v>
      </c>
      <c r="AQ99" s="74"/>
    </row>
    <row r="100" s="69" customFormat="1" ht="20" customHeight="1" spans="1:43">
      <c r="A100" s="74">
        <v>98</v>
      </c>
      <c r="B100" s="74" t="s">
        <v>348</v>
      </c>
      <c r="C100" s="76" t="s">
        <v>323</v>
      </c>
      <c r="D100" s="90" t="s">
        <v>409</v>
      </c>
      <c r="E100" s="77"/>
      <c r="F100" s="74"/>
      <c r="G100" s="74"/>
      <c r="H100" s="74" t="s">
        <v>410</v>
      </c>
      <c r="I100" s="76" t="s">
        <v>140</v>
      </c>
      <c r="J100" s="74">
        <v>53</v>
      </c>
      <c r="K100" s="74">
        <v>1</v>
      </c>
      <c r="L100" s="74">
        <v>0</v>
      </c>
      <c r="M100" s="78">
        <f t="shared" si="14"/>
        <v>53</v>
      </c>
      <c r="N100" s="141">
        <v>0.02</v>
      </c>
      <c r="O100" s="142">
        <v>0.03</v>
      </c>
      <c r="P100" s="143">
        <v>0.01</v>
      </c>
      <c r="Q100" s="81">
        <f t="shared" si="15"/>
        <v>56.18</v>
      </c>
      <c r="R100" s="74"/>
      <c r="S100" s="132"/>
      <c r="T100" s="83">
        <f t="shared" si="16"/>
        <v>3.18</v>
      </c>
      <c r="U100" s="84">
        <v>0.05</v>
      </c>
      <c r="V100" s="58">
        <f t="shared" si="17"/>
        <v>58.989</v>
      </c>
      <c r="Y100" s="59">
        <f t="shared" si="18"/>
        <v>5.989</v>
      </c>
      <c r="Z100" s="152">
        <v>0.01</v>
      </c>
      <c r="AA100" s="153">
        <f t="shared" si="19"/>
        <v>56.7418</v>
      </c>
      <c r="AB100" s="159">
        <v>55</v>
      </c>
      <c r="AD100" s="59">
        <f t="shared" si="20"/>
        <v>3.7418</v>
      </c>
      <c r="AE100" s="87" t="s">
        <v>407</v>
      </c>
      <c r="AF100" s="74"/>
      <c r="AG100" s="87" t="s">
        <v>96</v>
      </c>
      <c r="AH100" s="88">
        <v>0.13</v>
      </c>
      <c r="AI100" s="74"/>
      <c r="AJ100" s="87" t="s">
        <v>97</v>
      </c>
      <c r="AK100" s="74" t="s">
        <v>98</v>
      </c>
      <c r="AL100" s="87"/>
      <c r="AM100" s="74">
        <v>2</v>
      </c>
      <c r="AN100" s="87">
        <v>0.0017</v>
      </c>
      <c r="AO100" s="74" t="s">
        <v>411</v>
      </c>
      <c r="AP100" s="87" t="s">
        <v>408</v>
      </c>
      <c r="AQ100" s="74"/>
    </row>
    <row r="101" s="69" customFormat="1" ht="20" customHeight="1" spans="1:43">
      <c r="A101" s="74">
        <v>99</v>
      </c>
      <c r="B101" s="74" t="s">
        <v>348</v>
      </c>
      <c r="C101" s="76" t="s">
        <v>323</v>
      </c>
      <c r="D101" s="90" t="s">
        <v>412</v>
      </c>
      <c r="E101" s="77"/>
      <c r="F101" s="74"/>
      <c r="G101" s="74"/>
      <c r="H101" s="74" t="s">
        <v>406</v>
      </c>
      <c r="I101" s="76" t="s">
        <v>140</v>
      </c>
      <c r="J101" s="74">
        <v>30.5</v>
      </c>
      <c r="K101" s="74">
        <v>1</v>
      </c>
      <c r="L101" s="74">
        <v>0</v>
      </c>
      <c r="M101" s="78">
        <f t="shared" si="14"/>
        <v>30.5</v>
      </c>
      <c r="N101" s="141">
        <v>0.02</v>
      </c>
      <c r="O101" s="142">
        <v>0.03</v>
      </c>
      <c r="P101" s="143">
        <v>0.01</v>
      </c>
      <c r="Q101" s="81">
        <f t="shared" si="15"/>
        <v>32.33</v>
      </c>
      <c r="R101" s="74"/>
      <c r="S101" s="132"/>
      <c r="T101" s="83">
        <f t="shared" si="16"/>
        <v>1.83</v>
      </c>
      <c r="U101" s="84">
        <v>0.05</v>
      </c>
      <c r="V101" s="58">
        <f t="shared" si="17"/>
        <v>33.9465</v>
      </c>
      <c r="Y101" s="59">
        <f t="shared" si="18"/>
        <v>3.4465</v>
      </c>
      <c r="Z101" s="152">
        <v>0.01</v>
      </c>
      <c r="AA101" s="153">
        <f t="shared" si="19"/>
        <v>32.6533</v>
      </c>
      <c r="AB101" s="159">
        <v>31.8</v>
      </c>
      <c r="AD101" s="59">
        <f t="shared" si="20"/>
        <v>2.1533</v>
      </c>
      <c r="AE101" s="87" t="s">
        <v>407</v>
      </c>
      <c r="AF101" s="74"/>
      <c r="AG101" s="87" t="s">
        <v>96</v>
      </c>
      <c r="AH101" s="88">
        <v>0.13</v>
      </c>
      <c r="AI101" s="74"/>
      <c r="AJ101" s="87" t="s">
        <v>97</v>
      </c>
      <c r="AK101" s="74" t="s">
        <v>98</v>
      </c>
      <c r="AL101" s="87"/>
      <c r="AM101" s="74">
        <v>1</v>
      </c>
      <c r="AN101" s="87">
        <v>0.00085</v>
      </c>
      <c r="AO101" s="74" t="s">
        <v>382</v>
      </c>
      <c r="AP101" s="87" t="s">
        <v>413</v>
      </c>
      <c r="AQ101" s="74"/>
    </row>
    <row r="102" s="69" customFormat="1" ht="20" customHeight="1" spans="1:43">
      <c r="A102" s="74">
        <v>100</v>
      </c>
      <c r="B102" s="74" t="s">
        <v>348</v>
      </c>
      <c r="C102" s="76" t="s">
        <v>323</v>
      </c>
      <c r="D102" s="90" t="s">
        <v>414</v>
      </c>
      <c r="E102" s="77"/>
      <c r="F102" s="74"/>
      <c r="G102" s="74"/>
      <c r="H102" s="74" t="s">
        <v>410</v>
      </c>
      <c r="I102" s="76" t="s">
        <v>140</v>
      </c>
      <c r="J102" s="74">
        <v>55</v>
      </c>
      <c r="K102" s="74">
        <v>1</v>
      </c>
      <c r="L102" s="74">
        <v>0</v>
      </c>
      <c r="M102" s="78">
        <f t="shared" si="14"/>
        <v>55</v>
      </c>
      <c r="N102" s="141">
        <v>0.02</v>
      </c>
      <c r="O102" s="142">
        <v>0.03</v>
      </c>
      <c r="P102" s="143">
        <v>0.01</v>
      </c>
      <c r="Q102" s="81">
        <f t="shared" si="15"/>
        <v>58.3</v>
      </c>
      <c r="R102" s="74"/>
      <c r="S102" s="132"/>
      <c r="T102" s="83">
        <f t="shared" si="16"/>
        <v>3.3</v>
      </c>
      <c r="U102" s="84">
        <v>0.05</v>
      </c>
      <c r="V102" s="58">
        <f t="shared" si="17"/>
        <v>61.215</v>
      </c>
      <c r="Y102" s="59">
        <f t="shared" si="18"/>
        <v>6.21500000000001</v>
      </c>
      <c r="Z102" s="152">
        <v>0.03</v>
      </c>
      <c r="AA102" s="153">
        <f t="shared" si="19"/>
        <v>60.049</v>
      </c>
      <c r="AB102" s="159">
        <v>60</v>
      </c>
      <c r="AD102" s="59">
        <f t="shared" si="20"/>
        <v>5.049</v>
      </c>
      <c r="AE102" s="87" t="s">
        <v>407</v>
      </c>
      <c r="AF102" s="74"/>
      <c r="AG102" s="87" t="s">
        <v>96</v>
      </c>
      <c r="AH102" s="88">
        <v>0.13</v>
      </c>
      <c r="AI102" s="74"/>
      <c r="AJ102" s="87" t="s">
        <v>97</v>
      </c>
      <c r="AK102" s="74" t="s">
        <v>98</v>
      </c>
      <c r="AL102" s="87"/>
      <c r="AM102" s="74">
        <v>2</v>
      </c>
      <c r="AN102" s="87">
        <v>0.0017</v>
      </c>
      <c r="AO102" s="74" t="s">
        <v>411</v>
      </c>
      <c r="AP102" s="87" t="s">
        <v>413</v>
      </c>
      <c r="AQ102" s="74"/>
    </row>
    <row r="103" s="69" customFormat="1" ht="20" customHeight="1" spans="1:43">
      <c r="A103" s="74">
        <v>101</v>
      </c>
      <c r="B103" s="74" t="s">
        <v>348</v>
      </c>
      <c r="C103" s="76" t="s">
        <v>323</v>
      </c>
      <c r="D103" s="90" t="s">
        <v>415</v>
      </c>
      <c r="E103" s="77"/>
      <c r="F103" s="74"/>
      <c r="G103" s="74"/>
      <c r="H103" s="74" t="s">
        <v>406</v>
      </c>
      <c r="I103" s="76" t="s">
        <v>140</v>
      </c>
      <c r="J103" s="74">
        <v>30.5</v>
      </c>
      <c r="K103" s="74">
        <v>1</v>
      </c>
      <c r="L103" s="74">
        <v>0</v>
      </c>
      <c r="M103" s="78">
        <f t="shared" si="14"/>
        <v>30.5</v>
      </c>
      <c r="N103" s="141">
        <v>0.02</v>
      </c>
      <c r="O103" s="142">
        <v>0.03</v>
      </c>
      <c r="P103" s="143">
        <v>0.01</v>
      </c>
      <c r="Q103" s="81">
        <f t="shared" si="15"/>
        <v>32.33</v>
      </c>
      <c r="R103" s="74"/>
      <c r="S103" s="132"/>
      <c r="T103" s="83">
        <f t="shared" si="16"/>
        <v>1.83</v>
      </c>
      <c r="U103" s="84">
        <v>0.05</v>
      </c>
      <c r="V103" s="58">
        <f t="shared" si="17"/>
        <v>33.9465</v>
      </c>
      <c r="Y103" s="59">
        <f t="shared" si="18"/>
        <v>3.4465</v>
      </c>
      <c r="Z103" s="152">
        <v>0.04</v>
      </c>
      <c r="AA103" s="153">
        <f t="shared" si="19"/>
        <v>33.6232</v>
      </c>
      <c r="AB103" s="159">
        <v>33.8</v>
      </c>
      <c r="AD103" s="59">
        <f t="shared" si="20"/>
        <v>3.1232</v>
      </c>
      <c r="AE103" s="87" t="s">
        <v>407</v>
      </c>
      <c r="AF103" s="74"/>
      <c r="AG103" s="87" t="s">
        <v>96</v>
      </c>
      <c r="AH103" s="88">
        <v>0.13</v>
      </c>
      <c r="AI103" s="74"/>
      <c r="AJ103" s="87" t="s">
        <v>97</v>
      </c>
      <c r="AK103" s="74" t="s">
        <v>98</v>
      </c>
      <c r="AL103" s="87"/>
      <c r="AM103" s="74">
        <v>1</v>
      </c>
      <c r="AN103" s="87">
        <v>0.00085</v>
      </c>
      <c r="AO103" s="74" t="s">
        <v>382</v>
      </c>
      <c r="AP103" s="87" t="s">
        <v>416</v>
      </c>
      <c r="AQ103" s="74"/>
    </row>
    <row r="104" s="69" customFormat="1" ht="20" customHeight="1" spans="1:43">
      <c r="A104" s="74">
        <v>102</v>
      </c>
      <c r="B104" s="74" t="s">
        <v>348</v>
      </c>
      <c r="C104" s="76" t="s">
        <v>323</v>
      </c>
      <c r="D104" s="90" t="s">
        <v>417</v>
      </c>
      <c r="E104" s="77"/>
      <c r="F104" s="74"/>
      <c r="G104" s="74"/>
      <c r="H104" s="74" t="s">
        <v>410</v>
      </c>
      <c r="I104" s="76" t="s">
        <v>140</v>
      </c>
      <c r="J104" s="74">
        <v>55</v>
      </c>
      <c r="K104" s="74">
        <v>1</v>
      </c>
      <c r="L104" s="74">
        <v>0</v>
      </c>
      <c r="M104" s="78">
        <f t="shared" si="14"/>
        <v>55</v>
      </c>
      <c r="N104" s="141">
        <v>0.02</v>
      </c>
      <c r="O104" s="142">
        <v>0.03</v>
      </c>
      <c r="P104" s="143">
        <v>0.01</v>
      </c>
      <c r="Q104" s="81">
        <f t="shared" si="15"/>
        <v>58.3</v>
      </c>
      <c r="R104" s="93"/>
      <c r="S104" s="93"/>
      <c r="T104" s="83">
        <f t="shared" si="16"/>
        <v>3.3</v>
      </c>
      <c r="U104" s="160">
        <v>0.05</v>
      </c>
      <c r="V104" s="58">
        <f t="shared" si="17"/>
        <v>61.215</v>
      </c>
      <c r="W104" s="161"/>
      <c r="X104" s="161"/>
      <c r="Y104" s="162">
        <f t="shared" si="18"/>
        <v>6.21500000000001</v>
      </c>
      <c r="Z104" s="163">
        <v>0.02</v>
      </c>
      <c r="AA104" s="153">
        <f t="shared" si="19"/>
        <v>59.466</v>
      </c>
      <c r="AB104" s="163">
        <v>60</v>
      </c>
      <c r="AC104" s="161"/>
      <c r="AD104" s="162">
        <f t="shared" si="20"/>
        <v>4.466</v>
      </c>
      <c r="AE104" s="87" t="s">
        <v>407</v>
      </c>
      <c r="AF104" s="74"/>
      <c r="AG104" s="87" t="s">
        <v>96</v>
      </c>
      <c r="AH104" s="88">
        <v>0.13</v>
      </c>
      <c r="AI104" s="74"/>
      <c r="AJ104" s="87" t="s">
        <v>97</v>
      </c>
      <c r="AK104" s="74" t="s">
        <v>98</v>
      </c>
      <c r="AL104" s="87"/>
      <c r="AM104" s="74">
        <v>2</v>
      </c>
      <c r="AN104" s="87">
        <v>0.0017</v>
      </c>
      <c r="AO104" s="74" t="s">
        <v>411</v>
      </c>
      <c r="AP104" s="87" t="s">
        <v>416</v>
      </c>
      <c r="AQ104" s="74"/>
    </row>
  </sheetData>
  <mergeCells count="6">
    <mergeCell ref="A1:M1"/>
    <mergeCell ref="N1:O1"/>
    <mergeCell ref="P1:T1"/>
    <mergeCell ref="U1:Y1"/>
    <mergeCell ref="Z1:AD1"/>
    <mergeCell ref="K2:L2"/>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K51"/>
  <sheetViews>
    <sheetView zoomScale="80" zoomScaleNormal="80" workbookViewId="0">
      <pane ySplit="2" topLeftCell="A30" activePane="bottomLeft" state="frozen"/>
      <selection/>
      <selection pane="bottomLeft" activeCell="Q2" sqref="Q$1:Q$1048576"/>
    </sheetView>
  </sheetViews>
  <sheetFormatPr defaultColWidth="9" defaultRowHeight="13.5"/>
  <cols>
    <col min="2" max="3" width="9" style="5"/>
    <col min="4" max="4" width="31.5583333333333" customWidth="1"/>
    <col min="5" max="5" width="13.1166666666667" customWidth="1"/>
    <col min="6" max="6" width="20.6166666666667" customWidth="1"/>
    <col min="8" max="8" width="16.5583333333333" customWidth="1"/>
    <col min="10" max="10" width="14.8416666666667" customWidth="1"/>
    <col min="13" max="13" width="15.3083333333333" customWidth="1"/>
    <col min="14" max="14" width="10.625" customWidth="1"/>
    <col min="15" max="15" width="14.3666666666667" customWidth="1"/>
    <col min="17" max="17" width="19.525" style="6" customWidth="1"/>
    <col min="18" max="18" width="15.15" customWidth="1"/>
    <col min="19" max="19" width="13.275" customWidth="1"/>
    <col min="22" max="22" width="12.9666666666667" style="6" customWidth="1"/>
    <col min="23" max="23" width="17.0333333333333" customWidth="1"/>
    <col min="24" max="24" width="14.6833333333333" customWidth="1"/>
    <col min="27" max="27" width="13.9" style="6" customWidth="1"/>
    <col min="28" max="28" width="15.15" customWidth="1"/>
    <col min="29" max="29" width="16.4" customWidth="1"/>
    <col min="30" max="30" width="10.4666666666667" customWidth="1"/>
    <col min="33" max="33" width="9" style="120"/>
    <col min="35" max="35" width="10.6166666666667" style="120" customWidth="1"/>
    <col min="36" max="36" width="15.3083333333333" style="5" customWidth="1"/>
    <col min="43" max="43" width="9" style="120"/>
  </cols>
  <sheetData>
    <row r="1" s="1" customFormat="1" ht="52" customHeight="1" spans="1:63">
      <c r="A1" s="7" t="s">
        <v>0</v>
      </c>
      <c r="B1" s="7"/>
      <c r="C1" s="7"/>
      <c r="D1" s="7"/>
      <c r="E1" s="7"/>
      <c r="F1" s="7"/>
      <c r="G1" s="7"/>
      <c r="H1" s="7"/>
      <c r="I1" s="7"/>
      <c r="J1" s="7"/>
      <c r="K1" s="7"/>
      <c r="L1" s="7"/>
      <c r="M1" s="7"/>
      <c r="N1" s="8" t="s">
        <v>1</v>
      </c>
      <c r="O1" s="9"/>
      <c r="P1" s="8" t="s">
        <v>2</v>
      </c>
      <c r="Q1" s="10"/>
      <c r="R1" s="11"/>
      <c r="S1" s="11"/>
      <c r="T1" s="9"/>
      <c r="U1" s="12" t="s">
        <v>3</v>
      </c>
      <c r="V1" s="13"/>
      <c r="W1" s="14"/>
      <c r="X1" s="14"/>
      <c r="Y1" s="15"/>
      <c r="Z1" s="16" t="s">
        <v>4</v>
      </c>
      <c r="AA1" s="17"/>
      <c r="AB1" s="18"/>
      <c r="AC1" s="18"/>
      <c r="AD1" s="18"/>
      <c r="AE1" s="7"/>
      <c r="AF1" s="7"/>
      <c r="AG1" s="19"/>
      <c r="AH1" s="7"/>
      <c r="AI1" s="19"/>
      <c r="AJ1" s="7"/>
      <c r="AK1" s="7"/>
      <c r="AL1" s="7"/>
      <c r="AM1" s="7"/>
      <c r="AN1" s="7"/>
      <c r="AO1" s="7"/>
      <c r="AP1" s="7"/>
      <c r="AQ1" s="19"/>
      <c r="AR1" s="8"/>
      <c r="AS1" s="20"/>
      <c r="AT1" s="20"/>
      <c r="AU1" s="7"/>
      <c r="AV1" s="7"/>
      <c r="AW1" s="7"/>
      <c r="AX1" s="7"/>
    </row>
    <row r="2" s="2" customFormat="1" ht="71" customHeight="1" outlineLevel="1" spans="1:63">
      <c r="A2" s="21" t="s">
        <v>5</v>
      </c>
      <c r="B2" s="22" t="s">
        <v>6</v>
      </c>
      <c r="C2" s="22" t="s">
        <v>7</v>
      </c>
      <c r="D2" s="23" t="s">
        <v>8</v>
      </c>
      <c r="E2" s="22" t="s">
        <v>9</v>
      </c>
      <c r="F2" s="22" t="s">
        <v>10</v>
      </c>
      <c r="G2" s="22" t="s">
        <v>11</v>
      </c>
      <c r="H2" s="24" t="s">
        <v>12</v>
      </c>
      <c r="I2" s="23" t="s">
        <v>13</v>
      </c>
      <c r="J2" s="25" t="s">
        <v>14</v>
      </c>
      <c r="K2" s="71" t="s">
        <v>15</v>
      </c>
      <c r="L2" s="72"/>
      <c r="M2" s="28" t="s">
        <v>16</v>
      </c>
      <c r="N2" s="29" t="s">
        <v>17</v>
      </c>
      <c r="O2" s="29" t="s">
        <v>18</v>
      </c>
      <c r="P2" s="29" t="s">
        <v>19</v>
      </c>
      <c r="Q2" s="30" t="s">
        <v>20</v>
      </c>
      <c r="R2" s="31" t="s">
        <v>21</v>
      </c>
      <c r="S2" s="32" t="s">
        <v>22</v>
      </c>
      <c r="T2" s="33" t="s">
        <v>23</v>
      </c>
      <c r="U2" s="22" t="s">
        <v>19</v>
      </c>
      <c r="V2" s="34" t="s">
        <v>24</v>
      </c>
      <c r="W2" s="31" t="s">
        <v>21</v>
      </c>
      <c r="X2" s="32" t="s">
        <v>22</v>
      </c>
      <c r="Y2" s="35" t="s">
        <v>25</v>
      </c>
      <c r="Z2" s="36" t="s">
        <v>19</v>
      </c>
      <c r="AA2" s="37" t="s">
        <v>26</v>
      </c>
      <c r="AB2" s="38" t="s">
        <v>27</v>
      </c>
      <c r="AC2" s="32" t="s">
        <v>28</v>
      </c>
      <c r="AD2" s="39" t="s">
        <v>29</v>
      </c>
      <c r="AE2" s="22" t="s">
        <v>30</v>
      </c>
      <c r="AF2" s="22" t="s">
        <v>31</v>
      </c>
      <c r="AG2" s="121" t="s">
        <v>32</v>
      </c>
      <c r="AH2" s="40" t="s">
        <v>33</v>
      </c>
      <c r="AI2" s="24" t="s">
        <v>34</v>
      </c>
      <c r="AJ2" s="73" t="s">
        <v>35</v>
      </c>
      <c r="AK2" s="21" t="s">
        <v>36</v>
      </c>
      <c r="AL2" s="32" t="s">
        <v>37</v>
      </c>
      <c r="AM2" s="32" t="s">
        <v>38</v>
      </c>
      <c r="AN2" s="32" t="s">
        <v>39</v>
      </c>
      <c r="AO2" s="32" t="s">
        <v>40</v>
      </c>
      <c r="AP2" s="22" t="s">
        <v>41</v>
      </c>
      <c r="AQ2" s="32" t="s">
        <v>42</v>
      </c>
      <c r="AR2" s="42"/>
      <c r="AS2" s="38" t="s">
        <v>43</v>
      </c>
      <c r="AT2" s="32" t="s">
        <v>44</v>
      </c>
      <c r="AU2" s="32" t="s">
        <v>45</v>
      </c>
      <c r="AV2" s="32" t="s">
        <v>46</v>
      </c>
      <c r="AW2" s="32" t="s">
        <v>47</v>
      </c>
      <c r="AX2" s="32" t="s">
        <v>48</v>
      </c>
      <c r="AY2" s="43"/>
      <c r="AZ2" s="44"/>
      <c r="BA2" s="44"/>
      <c r="BB2" s="44"/>
      <c r="BC2" s="44"/>
      <c r="BD2" s="44"/>
      <c r="BE2" s="44"/>
      <c r="BF2" s="45"/>
      <c r="BG2" s="46"/>
      <c r="BH2" s="47"/>
      <c r="BI2" s="47"/>
      <c r="BJ2" s="47"/>
    </row>
    <row r="3" s="119" customFormat="1" ht="20" customHeight="1" spans="1:63">
      <c r="A3" s="74">
        <v>1</v>
      </c>
      <c r="B3" s="74" t="s">
        <v>418</v>
      </c>
      <c r="C3" s="122" t="s">
        <v>419</v>
      </c>
      <c r="D3" s="123" t="s">
        <v>420</v>
      </c>
      <c r="E3" s="124" t="str">
        <f>_xlfn.DISPIMG("ID_06D43EC01A884DCE93D8F10B8A1DAD8A",1)</f>
        <v>=DISPIMG("ID_06D43EC01A884DCE93D8F10B8A1DAD8A",1)</v>
      </c>
      <c r="F3" s="185" t="s">
        <v>421</v>
      </c>
      <c r="G3" s="74"/>
      <c r="H3" s="74" t="s">
        <v>422</v>
      </c>
      <c r="I3" s="74" t="s">
        <v>128</v>
      </c>
      <c r="J3" s="74">
        <v>40</v>
      </c>
      <c r="K3" s="74">
        <v>1</v>
      </c>
      <c r="L3" s="74">
        <v>0</v>
      </c>
      <c r="M3" s="113">
        <f t="shared" ref="M3:M14" si="0">J3*K3/(K3+L3)</f>
        <v>40</v>
      </c>
      <c r="N3" s="114">
        <v>0.02</v>
      </c>
      <c r="O3" s="113">
        <v>0.03</v>
      </c>
      <c r="P3" s="115">
        <v>0.01</v>
      </c>
      <c r="Q3" s="81">
        <f t="shared" ref="Q3:Q51" si="1">M3*(1+N3+O3+P3)</f>
        <v>42.4</v>
      </c>
      <c r="R3" s="74">
        <f t="shared" ref="R3:R17" si="2">M3+5</f>
        <v>45</v>
      </c>
      <c r="S3" s="74"/>
      <c r="T3" s="83">
        <f t="shared" ref="T3:T51" si="3">Q3-M3</f>
        <v>2.40000000000001</v>
      </c>
      <c r="U3" s="65">
        <v>0.05</v>
      </c>
      <c r="V3" s="95">
        <f t="shared" ref="V3:V51" si="4">Q3*(1+U3)</f>
        <v>44.52</v>
      </c>
      <c r="W3" s="70"/>
      <c r="X3" s="70"/>
      <c r="Y3" s="96">
        <f t="shared" ref="Y3:Y51" si="5">V3-M3</f>
        <v>4.52000000000001</v>
      </c>
      <c r="Z3" s="94">
        <v>0.3</v>
      </c>
      <c r="AA3" s="95">
        <f t="shared" ref="AA3:AA51" si="6">Q3*(1+Z3)</f>
        <v>55.12</v>
      </c>
      <c r="AB3" s="70">
        <v>60</v>
      </c>
      <c r="AC3" s="70"/>
      <c r="AD3" s="96">
        <f t="shared" ref="AD3:AD51" si="7">AA3-M3</f>
        <v>15.12</v>
      </c>
      <c r="AE3" s="74" t="s">
        <v>63</v>
      </c>
      <c r="AF3" s="125" t="s">
        <v>423</v>
      </c>
      <c r="AG3" s="87" t="s">
        <v>424</v>
      </c>
      <c r="AH3" s="74" t="s">
        <v>425</v>
      </c>
      <c r="AI3" s="126" t="s">
        <v>426</v>
      </c>
      <c r="AJ3" s="87" t="s">
        <v>427</v>
      </c>
      <c r="AK3" s="127" t="s">
        <v>426</v>
      </c>
      <c r="AL3" s="74"/>
      <c r="AM3" s="74">
        <v>1</v>
      </c>
      <c r="AN3" s="74"/>
      <c r="AO3" s="74" t="s">
        <v>428</v>
      </c>
      <c r="AP3" s="128" t="s">
        <v>429</v>
      </c>
      <c r="AQ3" s="74"/>
      <c r="AR3" s="70"/>
      <c r="AS3" s="70"/>
      <c r="AT3" s="70"/>
      <c r="AU3" s="70"/>
      <c r="AV3" s="70"/>
      <c r="AW3" s="70"/>
      <c r="AX3" s="70"/>
      <c r="AY3" s="70"/>
      <c r="AZ3" s="70"/>
      <c r="BA3" s="70"/>
      <c r="BB3" s="70"/>
      <c r="BC3" s="70"/>
      <c r="BD3" s="70"/>
      <c r="BE3" s="70"/>
      <c r="BF3" s="70"/>
      <c r="BG3" s="70"/>
      <c r="BH3" s="70"/>
      <c r="BI3" s="70"/>
      <c r="BJ3" s="70"/>
      <c r="BK3" s="70"/>
    </row>
    <row r="4" s="119" customFormat="1" ht="20" customHeight="1" spans="1:63">
      <c r="A4" s="74">
        <v>2</v>
      </c>
      <c r="B4" s="74" t="s">
        <v>418</v>
      </c>
      <c r="C4" s="122" t="s">
        <v>419</v>
      </c>
      <c r="D4" s="123" t="s">
        <v>430</v>
      </c>
      <c r="E4" s="124" t="str">
        <f>_xlfn.DISPIMG("ID_D0308079AEF647DC8C5E49515308DC8E",1)</f>
        <v>=DISPIMG("ID_D0308079AEF647DC8C5E49515308DC8E",1)</v>
      </c>
      <c r="F4" s="185" t="s">
        <v>431</v>
      </c>
      <c r="G4" s="74"/>
      <c r="H4" s="74" t="s">
        <v>432</v>
      </c>
      <c r="I4" s="74" t="s">
        <v>128</v>
      </c>
      <c r="J4" s="74">
        <v>75</v>
      </c>
      <c r="K4" s="74">
        <v>1</v>
      </c>
      <c r="L4" s="74">
        <v>0</v>
      </c>
      <c r="M4" s="113">
        <f t="shared" si="0"/>
        <v>75</v>
      </c>
      <c r="N4" s="114">
        <v>0.02</v>
      </c>
      <c r="O4" s="113">
        <v>0.03</v>
      </c>
      <c r="P4" s="115">
        <v>0.01</v>
      </c>
      <c r="Q4" s="81">
        <f t="shared" si="1"/>
        <v>79.5</v>
      </c>
      <c r="R4" s="74">
        <f t="shared" si="2"/>
        <v>80</v>
      </c>
      <c r="S4" s="74"/>
      <c r="T4" s="83">
        <f t="shared" si="3"/>
        <v>4.5</v>
      </c>
      <c r="U4" s="65">
        <v>0.05</v>
      </c>
      <c r="V4" s="95">
        <f t="shared" si="4"/>
        <v>83.475</v>
      </c>
      <c r="W4" s="70"/>
      <c r="X4" s="70"/>
      <c r="Y4" s="96">
        <f t="shared" si="5"/>
        <v>8.47500000000001</v>
      </c>
      <c r="Z4" s="94">
        <v>0.17</v>
      </c>
      <c r="AA4" s="95">
        <f t="shared" si="6"/>
        <v>93.015</v>
      </c>
      <c r="AB4" s="70">
        <v>95</v>
      </c>
      <c r="AC4" s="70"/>
      <c r="AD4" s="96">
        <f t="shared" si="7"/>
        <v>18.015</v>
      </c>
      <c r="AE4" s="74" t="s">
        <v>63</v>
      </c>
      <c r="AF4" s="125" t="s">
        <v>423</v>
      </c>
      <c r="AG4" s="87" t="s">
        <v>424</v>
      </c>
      <c r="AH4" s="74" t="s">
        <v>425</v>
      </c>
      <c r="AI4" s="126" t="s">
        <v>426</v>
      </c>
      <c r="AJ4" s="87" t="s">
        <v>427</v>
      </c>
      <c r="AK4" s="127" t="s">
        <v>426</v>
      </c>
      <c r="AL4" s="74"/>
      <c r="AM4" s="74">
        <v>1</v>
      </c>
      <c r="AN4" s="74"/>
      <c r="AO4" s="74" t="s">
        <v>73</v>
      </c>
      <c r="AP4" s="128" t="s">
        <v>429</v>
      </c>
      <c r="AQ4" s="74"/>
      <c r="AR4" s="70"/>
      <c r="AS4" s="70"/>
      <c r="AT4" s="70"/>
      <c r="AU4" s="70"/>
      <c r="AV4" s="70"/>
      <c r="AW4" s="70"/>
      <c r="AX4" s="70"/>
      <c r="AY4" s="70"/>
      <c r="AZ4" s="70"/>
      <c r="BA4" s="70"/>
      <c r="BB4" s="70"/>
      <c r="BC4" s="70"/>
      <c r="BD4" s="70"/>
      <c r="BE4" s="70"/>
      <c r="BF4" s="70"/>
      <c r="BG4" s="70"/>
      <c r="BH4" s="70"/>
      <c r="BI4" s="70"/>
      <c r="BJ4" s="70"/>
      <c r="BK4" s="70"/>
    </row>
    <row r="5" s="119" customFormat="1" ht="20" customHeight="1" spans="1:63">
      <c r="A5" s="74">
        <v>3</v>
      </c>
      <c r="B5" s="74" t="s">
        <v>418</v>
      </c>
      <c r="C5" s="122" t="s">
        <v>419</v>
      </c>
      <c r="D5" s="123" t="s">
        <v>433</v>
      </c>
      <c r="E5" s="124" t="str">
        <f>_xlfn.DISPIMG("ID_F77DFFEDDCD943969AD127AA800EDBE2",1)</f>
        <v>=DISPIMG("ID_F77DFFEDDCD943969AD127AA800EDBE2",1)</v>
      </c>
      <c r="F5" s="185" t="s">
        <v>434</v>
      </c>
      <c r="G5" s="74"/>
      <c r="H5" s="74" t="s">
        <v>422</v>
      </c>
      <c r="I5" s="74" t="s">
        <v>128</v>
      </c>
      <c r="J5" s="74">
        <v>40</v>
      </c>
      <c r="K5" s="74">
        <v>1</v>
      </c>
      <c r="L5" s="74">
        <v>0</v>
      </c>
      <c r="M5" s="113">
        <f t="shared" si="0"/>
        <v>40</v>
      </c>
      <c r="N5" s="114">
        <v>0.02</v>
      </c>
      <c r="O5" s="113">
        <v>0.03</v>
      </c>
      <c r="P5" s="115">
        <v>0.01</v>
      </c>
      <c r="Q5" s="81">
        <f t="shared" si="1"/>
        <v>42.4</v>
      </c>
      <c r="R5" s="74">
        <f t="shared" si="2"/>
        <v>45</v>
      </c>
      <c r="S5" s="74"/>
      <c r="T5" s="83">
        <f t="shared" si="3"/>
        <v>2.40000000000001</v>
      </c>
      <c r="U5" s="65">
        <v>0.05</v>
      </c>
      <c r="V5" s="95">
        <f t="shared" si="4"/>
        <v>44.52</v>
      </c>
      <c r="W5" s="70"/>
      <c r="X5" s="70"/>
      <c r="Y5" s="96">
        <f t="shared" si="5"/>
        <v>4.52000000000001</v>
      </c>
      <c r="Z5" s="94">
        <v>0.3</v>
      </c>
      <c r="AA5" s="95">
        <f t="shared" si="6"/>
        <v>55.12</v>
      </c>
      <c r="AB5" s="70">
        <v>65</v>
      </c>
      <c r="AC5" s="70"/>
      <c r="AD5" s="96">
        <f t="shared" si="7"/>
        <v>15.12</v>
      </c>
      <c r="AE5" s="74" t="s">
        <v>63</v>
      </c>
      <c r="AF5" s="125" t="s">
        <v>423</v>
      </c>
      <c r="AG5" s="87" t="s">
        <v>424</v>
      </c>
      <c r="AH5" s="74" t="s">
        <v>425</v>
      </c>
      <c r="AI5" s="126" t="s">
        <v>426</v>
      </c>
      <c r="AJ5" s="87" t="s">
        <v>427</v>
      </c>
      <c r="AK5" s="127" t="s">
        <v>426</v>
      </c>
      <c r="AL5" s="74"/>
      <c r="AM5" s="74">
        <v>1</v>
      </c>
      <c r="AN5" s="74"/>
      <c r="AO5" s="74" t="s">
        <v>428</v>
      </c>
      <c r="AP5" s="128" t="s">
        <v>435</v>
      </c>
      <c r="AQ5" s="74"/>
      <c r="AR5" s="70"/>
      <c r="AS5" s="70"/>
      <c r="AT5" s="70"/>
      <c r="AU5" s="70"/>
      <c r="AV5" s="70"/>
      <c r="AW5" s="70"/>
      <c r="AX5" s="70"/>
      <c r="AY5" s="70"/>
      <c r="AZ5" s="70"/>
      <c r="BA5" s="70"/>
      <c r="BB5" s="70"/>
      <c r="BC5" s="70"/>
      <c r="BD5" s="70"/>
      <c r="BE5" s="70"/>
      <c r="BF5" s="70"/>
      <c r="BG5" s="70"/>
      <c r="BH5" s="70"/>
      <c r="BI5" s="70"/>
      <c r="BJ5" s="70"/>
      <c r="BK5" s="70"/>
    </row>
    <row r="6" s="119" customFormat="1" ht="20" customHeight="1" spans="1:63">
      <c r="A6" s="74">
        <v>4</v>
      </c>
      <c r="B6" s="74" t="s">
        <v>418</v>
      </c>
      <c r="C6" s="122" t="s">
        <v>419</v>
      </c>
      <c r="D6" s="123" t="s">
        <v>436</v>
      </c>
      <c r="E6" s="124" t="str">
        <f>_xlfn.DISPIMG("ID_F36944E8EAE0409484283300A1A8DF64",1)</f>
        <v>=DISPIMG("ID_F36944E8EAE0409484283300A1A8DF64",1)</v>
      </c>
      <c r="F6" s="185" t="s">
        <v>437</v>
      </c>
      <c r="G6" s="74"/>
      <c r="H6" s="74" t="s">
        <v>432</v>
      </c>
      <c r="I6" s="74" t="s">
        <v>128</v>
      </c>
      <c r="J6" s="74">
        <v>75</v>
      </c>
      <c r="K6" s="74">
        <v>1</v>
      </c>
      <c r="L6" s="74">
        <v>0</v>
      </c>
      <c r="M6" s="113">
        <f t="shared" si="0"/>
        <v>75</v>
      </c>
      <c r="N6" s="114">
        <v>0.02</v>
      </c>
      <c r="O6" s="113">
        <v>0.03</v>
      </c>
      <c r="P6" s="115">
        <v>0.01</v>
      </c>
      <c r="Q6" s="81">
        <f t="shared" si="1"/>
        <v>79.5</v>
      </c>
      <c r="R6" s="74">
        <f t="shared" si="2"/>
        <v>80</v>
      </c>
      <c r="S6" s="74"/>
      <c r="T6" s="83">
        <f t="shared" si="3"/>
        <v>4.5</v>
      </c>
      <c r="U6" s="65">
        <v>0.05</v>
      </c>
      <c r="V6" s="95">
        <f t="shared" si="4"/>
        <v>83.475</v>
      </c>
      <c r="W6" s="70"/>
      <c r="X6" s="70"/>
      <c r="Y6" s="96">
        <f t="shared" si="5"/>
        <v>8.47500000000001</v>
      </c>
      <c r="Z6" s="94">
        <v>0.2</v>
      </c>
      <c r="AA6" s="95">
        <f t="shared" si="6"/>
        <v>95.4</v>
      </c>
      <c r="AB6" s="70">
        <v>98</v>
      </c>
      <c r="AC6" s="70"/>
      <c r="AD6" s="96">
        <f t="shared" si="7"/>
        <v>20.4</v>
      </c>
      <c r="AE6" s="74" t="s">
        <v>63</v>
      </c>
      <c r="AF6" s="125" t="s">
        <v>423</v>
      </c>
      <c r="AG6" s="87" t="s">
        <v>424</v>
      </c>
      <c r="AH6" s="74" t="s">
        <v>425</v>
      </c>
      <c r="AI6" s="126" t="s">
        <v>426</v>
      </c>
      <c r="AJ6" s="87" t="s">
        <v>427</v>
      </c>
      <c r="AK6" s="127" t="s">
        <v>426</v>
      </c>
      <c r="AL6" s="74"/>
      <c r="AM6" s="74">
        <v>1</v>
      </c>
      <c r="AN6" s="74"/>
      <c r="AO6" s="74" t="s">
        <v>73</v>
      </c>
      <c r="AP6" s="128" t="s">
        <v>435</v>
      </c>
      <c r="AQ6" s="74"/>
      <c r="AR6" s="70"/>
      <c r="AS6" s="70"/>
      <c r="AT6" s="70"/>
      <c r="AU6" s="70"/>
      <c r="AV6" s="70"/>
      <c r="AW6" s="70"/>
      <c r="AX6" s="70"/>
      <c r="AY6" s="70"/>
      <c r="AZ6" s="70"/>
      <c r="BA6" s="70"/>
      <c r="BB6" s="70"/>
      <c r="BC6" s="70"/>
      <c r="BD6" s="70"/>
      <c r="BE6" s="70"/>
      <c r="BF6" s="70"/>
      <c r="BG6" s="70"/>
      <c r="BH6" s="70"/>
      <c r="BI6" s="70"/>
      <c r="BJ6" s="70"/>
      <c r="BK6" s="70"/>
    </row>
    <row r="7" s="119" customFormat="1" ht="20" customHeight="1" spans="1:63">
      <c r="A7" s="74">
        <v>5</v>
      </c>
      <c r="B7" s="74" t="s">
        <v>418</v>
      </c>
      <c r="C7" s="122" t="s">
        <v>419</v>
      </c>
      <c r="D7" s="123" t="s">
        <v>438</v>
      </c>
      <c r="E7" s="124" t="str">
        <f>_xlfn.DISPIMG("ID_2D56BA268B6B45E5A6EC572982B58A45",1)</f>
        <v>=DISPIMG("ID_2D56BA268B6B45E5A6EC572982B58A45",1)</v>
      </c>
      <c r="F7" s="185" t="s">
        <v>439</v>
      </c>
      <c r="G7" s="74"/>
      <c r="H7" s="74" t="s">
        <v>440</v>
      </c>
      <c r="I7" s="74" t="s">
        <v>128</v>
      </c>
      <c r="J7" s="74">
        <v>187.5</v>
      </c>
      <c r="K7" s="74">
        <v>1</v>
      </c>
      <c r="L7" s="74">
        <v>0</v>
      </c>
      <c r="M7" s="113">
        <f t="shared" si="0"/>
        <v>187.5</v>
      </c>
      <c r="N7" s="114">
        <v>0.02</v>
      </c>
      <c r="O7" s="113">
        <v>0.03</v>
      </c>
      <c r="P7" s="115">
        <v>0.01</v>
      </c>
      <c r="Q7" s="81">
        <f t="shared" si="1"/>
        <v>198.75</v>
      </c>
      <c r="R7" s="74">
        <f t="shared" si="2"/>
        <v>192.5</v>
      </c>
      <c r="S7" s="74"/>
      <c r="T7" s="83">
        <f t="shared" si="3"/>
        <v>11.25</v>
      </c>
      <c r="U7" s="65">
        <v>0.05</v>
      </c>
      <c r="V7" s="95">
        <f t="shared" si="4"/>
        <v>208.6875</v>
      </c>
      <c r="W7" s="70"/>
      <c r="X7" s="70"/>
      <c r="Y7" s="96">
        <f t="shared" si="5"/>
        <v>21.1875</v>
      </c>
      <c r="Z7" s="94">
        <v>0.05</v>
      </c>
      <c r="AA7" s="95">
        <f t="shared" si="6"/>
        <v>208.6875</v>
      </c>
      <c r="AB7" s="70">
        <v>210</v>
      </c>
      <c r="AC7" s="70"/>
      <c r="AD7" s="96">
        <f t="shared" si="7"/>
        <v>21.1875</v>
      </c>
      <c r="AE7" s="74" t="s">
        <v>63</v>
      </c>
      <c r="AF7" s="125" t="s">
        <v>423</v>
      </c>
      <c r="AG7" s="87" t="s">
        <v>424</v>
      </c>
      <c r="AH7" s="74" t="s">
        <v>425</v>
      </c>
      <c r="AI7" s="126" t="s">
        <v>426</v>
      </c>
      <c r="AJ7" s="87" t="s">
        <v>427</v>
      </c>
      <c r="AK7" s="127" t="s">
        <v>426</v>
      </c>
      <c r="AL7" s="74"/>
      <c r="AM7" s="74">
        <v>1</v>
      </c>
      <c r="AN7" s="74"/>
      <c r="AO7" s="74" t="s">
        <v>441</v>
      </c>
      <c r="AP7" s="128" t="s">
        <v>435</v>
      </c>
      <c r="AQ7" s="74"/>
      <c r="AR7" s="70"/>
      <c r="AS7" s="70"/>
      <c r="AT7" s="70"/>
      <c r="AU7" s="70"/>
      <c r="AV7" s="70"/>
      <c r="AW7" s="70"/>
      <c r="AX7" s="70"/>
      <c r="AY7" s="70"/>
      <c r="AZ7" s="70"/>
      <c r="BA7" s="70"/>
      <c r="BB7" s="70"/>
      <c r="BC7" s="70"/>
      <c r="BD7" s="70"/>
      <c r="BE7" s="70"/>
      <c r="BF7" s="70"/>
      <c r="BG7" s="70"/>
      <c r="BH7" s="70"/>
      <c r="BI7" s="70"/>
      <c r="BJ7" s="70"/>
      <c r="BK7" s="70"/>
    </row>
    <row r="8" s="119" customFormat="1" ht="20" customHeight="1" spans="1:63">
      <c r="A8" s="74">
        <v>6</v>
      </c>
      <c r="B8" s="74" t="s">
        <v>418</v>
      </c>
      <c r="C8" s="122" t="s">
        <v>419</v>
      </c>
      <c r="D8" s="123" t="s">
        <v>442</v>
      </c>
      <c r="E8" s="124"/>
      <c r="F8" s="185" t="s">
        <v>443</v>
      </c>
      <c r="G8" s="74"/>
      <c r="H8" s="74" t="s">
        <v>432</v>
      </c>
      <c r="I8" s="74" t="s">
        <v>128</v>
      </c>
      <c r="J8" s="74">
        <v>46</v>
      </c>
      <c r="K8" s="74">
        <v>1</v>
      </c>
      <c r="L8" s="74">
        <v>0</v>
      </c>
      <c r="M8" s="113">
        <f t="shared" si="0"/>
        <v>46</v>
      </c>
      <c r="N8" s="114">
        <v>0.02</v>
      </c>
      <c r="O8" s="113">
        <v>0.03</v>
      </c>
      <c r="P8" s="115">
        <v>0.01</v>
      </c>
      <c r="Q8" s="81">
        <f t="shared" si="1"/>
        <v>48.76</v>
      </c>
      <c r="R8" s="74">
        <f t="shared" si="2"/>
        <v>51</v>
      </c>
      <c r="S8" s="74"/>
      <c r="T8" s="83">
        <f t="shared" si="3"/>
        <v>2.76</v>
      </c>
      <c r="U8" s="65">
        <v>0.05</v>
      </c>
      <c r="V8" s="95">
        <f t="shared" si="4"/>
        <v>51.198</v>
      </c>
      <c r="W8" s="70"/>
      <c r="X8" s="70"/>
      <c r="Y8" s="96">
        <f t="shared" si="5"/>
        <v>5.19800000000001</v>
      </c>
      <c r="Z8" s="94">
        <v>0.1</v>
      </c>
      <c r="AA8" s="95">
        <f t="shared" si="6"/>
        <v>53.636</v>
      </c>
      <c r="AB8" s="70">
        <v>55</v>
      </c>
      <c r="AC8" s="70"/>
      <c r="AD8" s="96">
        <f t="shared" si="7"/>
        <v>7.63600000000001</v>
      </c>
      <c r="AE8" s="74" t="s">
        <v>63</v>
      </c>
      <c r="AF8" s="125" t="s">
        <v>423</v>
      </c>
      <c r="AG8" s="87" t="s">
        <v>424</v>
      </c>
      <c r="AH8" s="74" t="s">
        <v>425</v>
      </c>
      <c r="AI8" s="126" t="s">
        <v>426</v>
      </c>
      <c r="AJ8" s="87" t="s">
        <v>427</v>
      </c>
      <c r="AK8" s="127" t="s">
        <v>426</v>
      </c>
      <c r="AL8" s="74"/>
      <c r="AM8" s="74">
        <v>1</v>
      </c>
      <c r="AN8" s="74"/>
      <c r="AO8" s="74" t="s">
        <v>73</v>
      </c>
      <c r="AP8" s="128" t="s">
        <v>444</v>
      </c>
      <c r="AQ8" s="74"/>
      <c r="AR8" s="70"/>
      <c r="AS8" s="70"/>
      <c r="AT8" s="70"/>
      <c r="AU8" s="70"/>
      <c r="AV8" s="70"/>
      <c r="AW8" s="70"/>
      <c r="AX8" s="70"/>
      <c r="AY8" s="70"/>
      <c r="AZ8" s="70"/>
      <c r="BA8" s="70"/>
      <c r="BB8" s="70"/>
      <c r="BC8" s="70"/>
      <c r="BD8" s="70"/>
      <c r="BE8" s="70"/>
      <c r="BF8" s="70"/>
      <c r="BG8" s="70"/>
      <c r="BH8" s="70"/>
      <c r="BI8" s="70"/>
      <c r="BJ8" s="70"/>
      <c r="BK8" s="70"/>
    </row>
    <row r="9" s="119" customFormat="1" ht="20" customHeight="1" spans="1:63">
      <c r="A9" s="74">
        <v>7</v>
      </c>
      <c r="B9" s="74" t="s">
        <v>418</v>
      </c>
      <c r="C9" s="122" t="s">
        <v>419</v>
      </c>
      <c r="D9" s="123" t="s">
        <v>445</v>
      </c>
      <c r="E9" s="124" t="str">
        <f>_xlfn.DISPIMG("ID_C81246F6BBC2421C883A2E85F3818490",1)</f>
        <v>=DISPIMG("ID_C81246F6BBC2421C883A2E85F3818490",1)</v>
      </c>
      <c r="F9" s="185" t="s">
        <v>446</v>
      </c>
      <c r="G9" s="74"/>
      <c r="H9" s="74" t="s">
        <v>440</v>
      </c>
      <c r="I9" s="74" t="s">
        <v>128</v>
      </c>
      <c r="J9" s="74">
        <v>115</v>
      </c>
      <c r="K9" s="74">
        <v>1</v>
      </c>
      <c r="L9" s="74">
        <v>0</v>
      </c>
      <c r="M9" s="113">
        <f t="shared" si="0"/>
        <v>115</v>
      </c>
      <c r="N9" s="114">
        <v>0.02</v>
      </c>
      <c r="O9" s="113">
        <v>0.03</v>
      </c>
      <c r="P9" s="115">
        <v>0.01</v>
      </c>
      <c r="Q9" s="81">
        <f t="shared" si="1"/>
        <v>121.9</v>
      </c>
      <c r="R9" s="74">
        <f t="shared" si="2"/>
        <v>120</v>
      </c>
      <c r="S9" s="74"/>
      <c r="T9" s="83">
        <f t="shared" si="3"/>
        <v>6.90000000000001</v>
      </c>
      <c r="U9" s="65">
        <v>0.05</v>
      </c>
      <c r="V9" s="95">
        <f t="shared" si="4"/>
        <v>127.995</v>
      </c>
      <c r="W9" s="70"/>
      <c r="X9" s="70"/>
      <c r="Y9" s="96">
        <f t="shared" si="5"/>
        <v>12.995</v>
      </c>
      <c r="Z9" s="94">
        <v>0.07</v>
      </c>
      <c r="AA9" s="95">
        <f t="shared" si="6"/>
        <v>130.433</v>
      </c>
      <c r="AB9" s="70">
        <v>135</v>
      </c>
      <c r="AC9" s="70"/>
      <c r="AD9" s="96">
        <f t="shared" si="7"/>
        <v>15.433</v>
      </c>
      <c r="AE9" s="74" t="s">
        <v>63</v>
      </c>
      <c r="AF9" s="125" t="s">
        <v>423</v>
      </c>
      <c r="AG9" s="87" t="s">
        <v>424</v>
      </c>
      <c r="AH9" s="74" t="s">
        <v>425</v>
      </c>
      <c r="AI9" s="126" t="s">
        <v>426</v>
      </c>
      <c r="AJ9" s="87" t="s">
        <v>427</v>
      </c>
      <c r="AK9" s="127" t="s">
        <v>426</v>
      </c>
      <c r="AL9" s="74"/>
      <c r="AM9" s="74">
        <v>1</v>
      </c>
      <c r="AN9" s="74"/>
      <c r="AO9" s="74" t="s">
        <v>441</v>
      </c>
      <c r="AP9" s="128" t="s">
        <v>444</v>
      </c>
      <c r="AQ9" s="74"/>
      <c r="AR9" s="70"/>
      <c r="AS9" s="70"/>
      <c r="AT9" s="70"/>
      <c r="AU9" s="70"/>
      <c r="AV9" s="70"/>
      <c r="AW9" s="70"/>
      <c r="AX9" s="70"/>
      <c r="AY9" s="70"/>
      <c r="AZ9" s="70"/>
      <c r="BA9" s="70"/>
      <c r="BB9" s="70"/>
      <c r="BC9" s="70"/>
      <c r="BD9" s="70"/>
      <c r="BE9" s="70"/>
      <c r="BF9" s="70"/>
      <c r="BG9" s="70"/>
      <c r="BH9" s="70"/>
      <c r="BI9" s="70"/>
      <c r="BJ9" s="70"/>
      <c r="BK9" s="70"/>
    </row>
    <row r="10" s="119" customFormat="1" ht="20" customHeight="1" spans="1:63">
      <c r="A10" s="74">
        <v>8</v>
      </c>
      <c r="B10" s="74" t="s">
        <v>418</v>
      </c>
      <c r="C10" s="122" t="s">
        <v>419</v>
      </c>
      <c r="D10" s="123" t="s">
        <v>447</v>
      </c>
      <c r="E10" s="124" t="str">
        <f>_xlfn.DISPIMG("ID_996BA718732F429BB406A71186423E61",1)</f>
        <v>=DISPIMG("ID_996BA718732F429BB406A71186423E61",1)</v>
      </c>
      <c r="F10" s="185" t="s">
        <v>448</v>
      </c>
      <c r="G10" s="74"/>
      <c r="H10" s="74" t="s">
        <v>432</v>
      </c>
      <c r="I10" s="74" t="s">
        <v>128</v>
      </c>
      <c r="J10" s="74">
        <v>60</v>
      </c>
      <c r="K10" s="74">
        <v>1</v>
      </c>
      <c r="L10" s="74">
        <v>0</v>
      </c>
      <c r="M10" s="113">
        <f t="shared" si="0"/>
        <v>60</v>
      </c>
      <c r="N10" s="114">
        <v>0.02</v>
      </c>
      <c r="O10" s="113">
        <v>0.03</v>
      </c>
      <c r="P10" s="115">
        <v>0.01</v>
      </c>
      <c r="Q10" s="81">
        <f t="shared" si="1"/>
        <v>63.6</v>
      </c>
      <c r="R10" s="74">
        <f t="shared" si="2"/>
        <v>65</v>
      </c>
      <c r="S10" s="74"/>
      <c r="T10" s="83">
        <f t="shared" si="3"/>
        <v>3.6</v>
      </c>
      <c r="U10" s="65">
        <v>0.05</v>
      </c>
      <c r="V10" s="95">
        <f t="shared" si="4"/>
        <v>66.78</v>
      </c>
      <c r="W10" s="70"/>
      <c r="X10" s="70"/>
      <c r="Y10" s="96">
        <f t="shared" si="5"/>
        <v>6.78</v>
      </c>
      <c r="Z10" s="94">
        <v>0.1</v>
      </c>
      <c r="AA10" s="95">
        <f t="shared" si="6"/>
        <v>69.96</v>
      </c>
      <c r="AB10" s="70">
        <v>75</v>
      </c>
      <c r="AC10" s="70"/>
      <c r="AD10" s="96">
        <f t="shared" si="7"/>
        <v>9.96000000000001</v>
      </c>
      <c r="AE10" s="74" t="s">
        <v>63</v>
      </c>
      <c r="AF10" s="125" t="s">
        <v>423</v>
      </c>
      <c r="AG10" s="87" t="s">
        <v>424</v>
      </c>
      <c r="AH10" s="74" t="s">
        <v>425</v>
      </c>
      <c r="AI10" s="126" t="s">
        <v>426</v>
      </c>
      <c r="AJ10" s="87" t="s">
        <v>427</v>
      </c>
      <c r="AK10" s="127" t="s">
        <v>426</v>
      </c>
      <c r="AL10" s="74"/>
      <c r="AM10" s="74">
        <v>1</v>
      </c>
      <c r="AN10" s="74"/>
      <c r="AO10" s="74" t="s">
        <v>73</v>
      </c>
      <c r="AP10" s="128" t="s">
        <v>449</v>
      </c>
      <c r="AQ10" s="74"/>
      <c r="AR10" s="70"/>
      <c r="AS10" s="70"/>
      <c r="AT10" s="70"/>
      <c r="AU10" s="70"/>
      <c r="AV10" s="70"/>
      <c r="AW10" s="70"/>
      <c r="AX10" s="70"/>
      <c r="AY10" s="70"/>
      <c r="AZ10" s="70"/>
      <c r="BA10" s="70"/>
      <c r="BB10" s="70"/>
      <c r="BC10" s="70"/>
      <c r="BD10" s="70"/>
      <c r="BE10" s="70"/>
      <c r="BF10" s="70"/>
      <c r="BG10" s="70"/>
      <c r="BH10" s="70"/>
      <c r="BI10" s="70"/>
      <c r="BJ10" s="70"/>
      <c r="BK10" s="70"/>
    </row>
    <row r="11" s="119" customFormat="1" ht="20" customHeight="1" spans="1:63">
      <c r="A11" s="74">
        <v>9</v>
      </c>
      <c r="B11" s="74" t="s">
        <v>418</v>
      </c>
      <c r="C11" s="122" t="s">
        <v>419</v>
      </c>
      <c r="D11" s="123" t="s">
        <v>450</v>
      </c>
      <c r="E11" s="124" t="str">
        <f>_xlfn.DISPIMG("ID_474C27551A3B4BDFAD9582E8DEAC2D83",1)</f>
        <v>=DISPIMG("ID_474C27551A3B4BDFAD9582E8DEAC2D83",1)</v>
      </c>
      <c r="F11" s="185" t="s">
        <v>451</v>
      </c>
      <c r="G11" s="74"/>
      <c r="H11" s="74" t="s">
        <v>440</v>
      </c>
      <c r="I11" s="74" t="s">
        <v>128</v>
      </c>
      <c r="J11" s="74">
        <v>150</v>
      </c>
      <c r="K11" s="74">
        <v>1</v>
      </c>
      <c r="L11" s="74">
        <v>0</v>
      </c>
      <c r="M11" s="113">
        <f t="shared" si="0"/>
        <v>150</v>
      </c>
      <c r="N11" s="114">
        <v>0.02</v>
      </c>
      <c r="O11" s="113">
        <v>0.03</v>
      </c>
      <c r="P11" s="115">
        <v>0.01</v>
      </c>
      <c r="Q11" s="81">
        <f t="shared" si="1"/>
        <v>159</v>
      </c>
      <c r="R11" s="74">
        <f t="shared" si="2"/>
        <v>155</v>
      </c>
      <c r="S11" s="74"/>
      <c r="T11" s="83">
        <f t="shared" si="3"/>
        <v>9</v>
      </c>
      <c r="U11" s="65">
        <v>0.05</v>
      </c>
      <c r="V11" s="95">
        <f t="shared" si="4"/>
        <v>166.95</v>
      </c>
      <c r="W11" s="70"/>
      <c r="X11" s="70"/>
      <c r="Y11" s="96">
        <f t="shared" si="5"/>
        <v>16.95</v>
      </c>
      <c r="Z11" s="94">
        <v>0.04</v>
      </c>
      <c r="AA11" s="95">
        <f t="shared" si="6"/>
        <v>165.36</v>
      </c>
      <c r="AB11" s="70">
        <v>170</v>
      </c>
      <c r="AC11" s="70"/>
      <c r="AD11" s="96">
        <f t="shared" si="7"/>
        <v>15.36</v>
      </c>
      <c r="AE11" s="74" t="s">
        <v>63</v>
      </c>
      <c r="AF11" s="125" t="s">
        <v>423</v>
      </c>
      <c r="AG11" s="87" t="s">
        <v>424</v>
      </c>
      <c r="AH11" s="74" t="s">
        <v>425</v>
      </c>
      <c r="AI11" s="126" t="s">
        <v>426</v>
      </c>
      <c r="AJ11" s="87" t="s">
        <v>427</v>
      </c>
      <c r="AK11" s="127" t="s">
        <v>426</v>
      </c>
      <c r="AL11" s="74"/>
      <c r="AM11" s="74">
        <v>1</v>
      </c>
      <c r="AN11" s="74"/>
      <c r="AO11" s="74" t="s">
        <v>441</v>
      </c>
      <c r="AP11" s="128" t="s">
        <v>449</v>
      </c>
      <c r="AQ11" s="74"/>
      <c r="AR11" s="70"/>
      <c r="AS11" s="70"/>
      <c r="AT11" s="70"/>
      <c r="AU11" s="70"/>
      <c r="AV11" s="70"/>
      <c r="AW11" s="70"/>
      <c r="AX11" s="70"/>
      <c r="AY11" s="70"/>
      <c r="AZ11" s="70"/>
      <c r="BA11" s="70"/>
      <c r="BB11" s="70"/>
      <c r="BC11" s="70"/>
      <c r="BD11" s="70"/>
      <c r="BE11" s="70"/>
      <c r="BF11" s="70"/>
      <c r="BG11" s="70"/>
      <c r="BH11" s="70"/>
      <c r="BI11" s="70"/>
      <c r="BJ11" s="70"/>
      <c r="BK11" s="70"/>
    </row>
    <row r="12" s="119" customFormat="1" ht="20" customHeight="1" spans="1:63">
      <c r="A12" s="74">
        <v>10</v>
      </c>
      <c r="B12" s="74" t="s">
        <v>418</v>
      </c>
      <c r="C12" s="124" t="s">
        <v>452</v>
      </c>
      <c r="D12" s="123" t="s">
        <v>453</v>
      </c>
      <c r="E12" s="124" t="str">
        <f>_xlfn.DISPIMG("ID_06001E46B4F9404F9598D5AD2FC64755",1)</f>
        <v>=DISPIMG("ID_06001E46B4F9404F9598D5AD2FC64755",1)</v>
      </c>
      <c r="F12" s="185" t="s">
        <v>454</v>
      </c>
      <c r="G12" s="74"/>
      <c r="H12" s="74" t="s">
        <v>432</v>
      </c>
      <c r="I12" s="74" t="s">
        <v>128</v>
      </c>
      <c r="J12" s="74">
        <v>50</v>
      </c>
      <c r="K12" s="74">
        <v>1</v>
      </c>
      <c r="L12" s="74">
        <v>0</v>
      </c>
      <c r="M12" s="113">
        <f t="shared" si="0"/>
        <v>50</v>
      </c>
      <c r="N12" s="114">
        <v>0.02</v>
      </c>
      <c r="O12" s="113">
        <v>0.03</v>
      </c>
      <c r="P12" s="115">
        <v>0.01</v>
      </c>
      <c r="Q12" s="81">
        <f t="shared" si="1"/>
        <v>53</v>
      </c>
      <c r="R12" s="74">
        <f t="shared" si="2"/>
        <v>55</v>
      </c>
      <c r="S12" s="74"/>
      <c r="T12" s="83">
        <f t="shared" si="3"/>
        <v>3</v>
      </c>
      <c r="U12" s="65">
        <v>0.05</v>
      </c>
      <c r="V12" s="95">
        <f t="shared" si="4"/>
        <v>55.65</v>
      </c>
      <c r="W12" s="70"/>
      <c r="X12" s="70"/>
      <c r="Y12" s="96">
        <f t="shared" si="5"/>
        <v>5.65000000000001</v>
      </c>
      <c r="Z12" s="94">
        <v>0.23</v>
      </c>
      <c r="AA12" s="95">
        <f t="shared" si="6"/>
        <v>65.19</v>
      </c>
      <c r="AB12" s="70">
        <v>68</v>
      </c>
      <c r="AC12" s="70"/>
      <c r="AD12" s="96">
        <f t="shared" si="7"/>
        <v>15.19</v>
      </c>
      <c r="AE12" s="74" t="s">
        <v>63</v>
      </c>
      <c r="AF12" s="125" t="s">
        <v>423</v>
      </c>
      <c r="AG12" s="87" t="s">
        <v>424</v>
      </c>
      <c r="AH12" s="74" t="s">
        <v>425</v>
      </c>
      <c r="AI12" s="126" t="s">
        <v>426</v>
      </c>
      <c r="AJ12" s="87" t="s">
        <v>427</v>
      </c>
      <c r="AK12" s="127" t="s">
        <v>426</v>
      </c>
      <c r="AL12" s="74"/>
      <c r="AM12" s="74">
        <v>1</v>
      </c>
      <c r="AN12" s="74"/>
      <c r="AO12" s="74" t="s">
        <v>73</v>
      </c>
      <c r="AP12" s="120" t="s">
        <v>455</v>
      </c>
      <c r="AQ12" s="74"/>
      <c r="AR12" s="70"/>
      <c r="AS12" s="70"/>
      <c r="AT12" s="70"/>
      <c r="AU12" s="70"/>
      <c r="AV12" s="70"/>
      <c r="AW12" s="70"/>
      <c r="AX12" s="70"/>
      <c r="AY12" s="70"/>
      <c r="AZ12" s="70"/>
      <c r="BA12" s="70"/>
      <c r="BB12" s="70"/>
      <c r="BC12" s="70"/>
      <c r="BD12" s="70"/>
      <c r="BE12" s="70"/>
      <c r="BF12" s="70"/>
      <c r="BG12" s="70"/>
      <c r="BH12" s="70"/>
      <c r="BI12" s="70"/>
      <c r="BJ12" s="70"/>
      <c r="BK12" s="70"/>
    </row>
    <row r="13" s="119" customFormat="1" ht="20" customHeight="1" spans="1:63">
      <c r="A13" s="74">
        <v>11</v>
      </c>
      <c r="B13" s="74" t="s">
        <v>418</v>
      </c>
      <c r="C13" s="122" t="s">
        <v>419</v>
      </c>
      <c r="D13" s="123" t="s">
        <v>456</v>
      </c>
      <c r="E13" s="124" t="str">
        <f>_xlfn.DISPIMG("ID_6B09D13162984DC49E7CB6F62E4518DC",1)</f>
        <v>=DISPIMG("ID_6B09D13162984DC49E7CB6F62E4518DC",1)</v>
      </c>
      <c r="F13" s="185" t="s">
        <v>457</v>
      </c>
      <c r="G13" s="74"/>
      <c r="H13" s="74" t="s">
        <v>422</v>
      </c>
      <c r="I13" s="74" t="s">
        <v>128</v>
      </c>
      <c r="J13" s="74">
        <v>45</v>
      </c>
      <c r="K13" s="74">
        <v>1</v>
      </c>
      <c r="L13" s="74">
        <v>0</v>
      </c>
      <c r="M13" s="113">
        <f t="shared" si="0"/>
        <v>45</v>
      </c>
      <c r="N13" s="114">
        <v>0.02</v>
      </c>
      <c r="O13" s="113">
        <v>0.03</v>
      </c>
      <c r="P13" s="115">
        <v>0.01</v>
      </c>
      <c r="Q13" s="81">
        <f t="shared" si="1"/>
        <v>47.7</v>
      </c>
      <c r="R13" s="74">
        <f t="shared" si="2"/>
        <v>50</v>
      </c>
      <c r="S13" s="74"/>
      <c r="T13" s="83">
        <f t="shared" si="3"/>
        <v>2.7</v>
      </c>
      <c r="U13" s="65">
        <v>0.05</v>
      </c>
      <c r="V13" s="95">
        <f t="shared" si="4"/>
        <v>50.085</v>
      </c>
      <c r="W13" s="70"/>
      <c r="X13" s="70"/>
      <c r="Y13" s="96">
        <f t="shared" si="5"/>
        <v>5.08500000000001</v>
      </c>
      <c r="Z13" s="94">
        <v>0.36</v>
      </c>
      <c r="AA13" s="95">
        <f t="shared" si="6"/>
        <v>64.872</v>
      </c>
      <c r="AB13" s="70">
        <v>70</v>
      </c>
      <c r="AC13" s="70"/>
      <c r="AD13" s="96">
        <f t="shared" si="7"/>
        <v>19.872</v>
      </c>
      <c r="AE13" s="74" t="s">
        <v>63</v>
      </c>
      <c r="AF13" s="125" t="s">
        <v>423</v>
      </c>
      <c r="AG13" s="87" t="s">
        <v>424</v>
      </c>
      <c r="AH13" s="74" t="s">
        <v>425</v>
      </c>
      <c r="AI13" s="126" t="s">
        <v>426</v>
      </c>
      <c r="AJ13" s="87" t="s">
        <v>427</v>
      </c>
      <c r="AK13" s="127" t="s">
        <v>426</v>
      </c>
      <c r="AL13" s="74"/>
      <c r="AM13" s="74">
        <v>1</v>
      </c>
      <c r="AN13" s="74"/>
      <c r="AO13" s="74" t="s">
        <v>428</v>
      </c>
      <c r="AP13" s="128" t="s">
        <v>458</v>
      </c>
      <c r="AQ13" s="74"/>
      <c r="AR13" s="70"/>
      <c r="AS13" s="70"/>
      <c r="AT13" s="70"/>
      <c r="AU13" s="70"/>
      <c r="AV13" s="70"/>
      <c r="AW13" s="70"/>
      <c r="AX13" s="70"/>
      <c r="AY13" s="70"/>
      <c r="AZ13" s="70"/>
      <c r="BA13" s="70"/>
      <c r="BB13" s="70"/>
      <c r="BC13" s="70"/>
      <c r="BD13" s="70"/>
      <c r="BE13" s="70"/>
      <c r="BF13" s="70"/>
      <c r="BG13" s="70"/>
      <c r="BH13" s="70"/>
      <c r="BI13" s="70"/>
      <c r="BJ13" s="70"/>
      <c r="BK13" s="70"/>
    </row>
    <row r="14" s="119" customFormat="1" ht="20" customHeight="1" spans="1:63">
      <c r="A14" s="74">
        <v>12</v>
      </c>
      <c r="B14" s="74" t="s">
        <v>418</v>
      </c>
      <c r="C14" s="122" t="s">
        <v>419</v>
      </c>
      <c r="D14" s="123" t="s">
        <v>459</v>
      </c>
      <c r="E14" s="124" t="str">
        <f>_xlfn.DISPIMG("ID_A14880C3A08F47E593379326E936E7A8",1)</f>
        <v>=DISPIMG("ID_A14880C3A08F47E593379326E936E7A8",1)</v>
      </c>
      <c r="F14" s="185" t="s">
        <v>460</v>
      </c>
      <c r="G14" s="74"/>
      <c r="H14" s="74" t="s">
        <v>422</v>
      </c>
      <c r="I14" s="74" t="s">
        <v>128</v>
      </c>
      <c r="J14" s="74">
        <v>45</v>
      </c>
      <c r="K14" s="74">
        <v>1</v>
      </c>
      <c r="L14" s="74">
        <v>0</v>
      </c>
      <c r="M14" s="113">
        <f t="shared" si="0"/>
        <v>45</v>
      </c>
      <c r="N14" s="114">
        <v>0.02</v>
      </c>
      <c r="O14" s="113">
        <v>0.03</v>
      </c>
      <c r="P14" s="115">
        <v>0.01</v>
      </c>
      <c r="Q14" s="81">
        <f t="shared" si="1"/>
        <v>47.7</v>
      </c>
      <c r="R14" s="74">
        <f t="shared" si="2"/>
        <v>50</v>
      </c>
      <c r="S14" s="74"/>
      <c r="T14" s="83">
        <f t="shared" si="3"/>
        <v>2.7</v>
      </c>
      <c r="U14" s="65">
        <v>0.05</v>
      </c>
      <c r="V14" s="95">
        <f t="shared" si="4"/>
        <v>50.085</v>
      </c>
      <c r="W14" s="70"/>
      <c r="X14" s="70"/>
      <c r="Y14" s="96">
        <f t="shared" si="5"/>
        <v>5.08500000000001</v>
      </c>
      <c r="Z14" s="94">
        <v>0.55</v>
      </c>
      <c r="AA14" s="95">
        <f t="shared" si="6"/>
        <v>73.935</v>
      </c>
      <c r="AB14" s="70">
        <v>75</v>
      </c>
      <c r="AC14" s="70"/>
      <c r="AD14" s="96">
        <f t="shared" si="7"/>
        <v>28.935</v>
      </c>
      <c r="AE14" s="74" t="s">
        <v>63</v>
      </c>
      <c r="AF14" s="125" t="s">
        <v>423</v>
      </c>
      <c r="AG14" s="87" t="s">
        <v>424</v>
      </c>
      <c r="AH14" s="74" t="s">
        <v>425</v>
      </c>
      <c r="AI14" s="126" t="s">
        <v>426</v>
      </c>
      <c r="AJ14" s="87" t="s">
        <v>427</v>
      </c>
      <c r="AK14" s="127" t="s">
        <v>426</v>
      </c>
      <c r="AL14" s="74"/>
      <c r="AM14" s="74">
        <v>1</v>
      </c>
      <c r="AN14" s="74"/>
      <c r="AO14" s="74" t="s">
        <v>428</v>
      </c>
      <c r="AP14" s="128" t="s">
        <v>461</v>
      </c>
      <c r="AQ14" s="74"/>
      <c r="AR14" s="70"/>
      <c r="AS14" s="70"/>
      <c r="AT14" s="70"/>
      <c r="AU14" s="70"/>
      <c r="AV14" s="70"/>
      <c r="AW14" s="70"/>
      <c r="AX14" s="70"/>
      <c r="AY14" s="70"/>
      <c r="AZ14" s="70"/>
      <c r="BA14" s="70"/>
      <c r="BB14" s="70"/>
      <c r="BC14" s="70"/>
      <c r="BD14" s="70"/>
      <c r="BE14" s="70"/>
      <c r="BF14" s="70"/>
      <c r="BG14" s="70"/>
      <c r="BH14" s="70"/>
      <c r="BI14" s="70"/>
      <c r="BJ14" s="70"/>
      <c r="BK14" s="70"/>
    </row>
    <row r="15" s="119" customFormat="1" ht="20" customHeight="1" spans="1:63">
      <c r="A15" s="74">
        <v>13</v>
      </c>
      <c r="B15" s="74" t="s">
        <v>418</v>
      </c>
      <c r="C15" s="122" t="s">
        <v>419</v>
      </c>
      <c r="D15" s="123" t="s">
        <v>462</v>
      </c>
      <c r="E15" s="124" t="str">
        <f>_xlfn.DISPIMG("ID_2CEC500252F341529E5FC3C90C0C90CE",1)</f>
        <v>=DISPIMG("ID_2CEC500252F341529E5FC3C90C0C90CE",1)</v>
      </c>
      <c r="F15" s="185" t="s">
        <v>463</v>
      </c>
      <c r="G15" s="74"/>
      <c r="H15" s="74" t="s">
        <v>422</v>
      </c>
      <c r="I15" s="74" t="s">
        <v>128</v>
      </c>
      <c r="J15" s="74">
        <v>53.03</v>
      </c>
      <c r="K15" s="74">
        <v>1</v>
      </c>
      <c r="L15" s="74">
        <v>0</v>
      </c>
      <c r="M15" s="113">
        <v>53.03</v>
      </c>
      <c r="N15" s="114">
        <v>0.02</v>
      </c>
      <c r="O15" s="113">
        <v>0.03</v>
      </c>
      <c r="P15" s="80">
        <v>0.176</v>
      </c>
      <c r="Q15" s="81">
        <f t="shared" si="1"/>
        <v>65.01478</v>
      </c>
      <c r="R15" s="74">
        <f t="shared" si="2"/>
        <v>58.03</v>
      </c>
      <c r="S15" s="74"/>
      <c r="T15" s="83">
        <f t="shared" si="3"/>
        <v>11.98478</v>
      </c>
      <c r="U15" s="94">
        <v>0.2</v>
      </c>
      <c r="V15" s="95">
        <f t="shared" si="4"/>
        <v>78.017736</v>
      </c>
      <c r="W15" s="70"/>
      <c r="X15" s="70"/>
      <c r="Y15" s="96">
        <f t="shared" si="5"/>
        <v>24.987736</v>
      </c>
      <c r="Z15" s="94">
        <v>0.97</v>
      </c>
      <c r="AA15" s="95">
        <f t="shared" si="6"/>
        <v>128.0791166</v>
      </c>
      <c r="AB15" s="129">
        <v>128</v>
      </c>
      <c r="AC15" s="70"/>
      <c r="AD15" s="96">
        <f t="shared" si="7"/>
        <v>75.0491166</v>
      </c>
      <c r="AE15" s="74" t="s">
        <v>63</v>
      </c>
      <c r="AF15" s="125" t="s">
        <v>423</v>
      </c>
      <c r="AG15" s="87" t="s">
        <v>424</v>
      </c>
      <c r="AH15" s="74" t="s">
        <v>425</v>
      </c>
      <c r="AI15" s="126" t="s">
        <v>426</v>
      </c>
      <c r="AJ15" s="87" t="s">
        <v>427</v>
      </c>
      <c r="AK15" s="127" t="s">
        <v>426</v>
      </c>
      <c r="AL15" s="74"/>
      <c r="AM15" s="74">
        <v>1</v>
      </c>
      <c r="AN15" s="74"/>
      <c r="AO15" s="74" t="s">
        <v>428</v>
      </c>
      <c r="AP15" s="128" t="s">
        <v>464</v>
      </c>
      <c r="AQ15" s="74"/>
      <c r="AR15" s="70"/>
      <c r="AS15" s="70"/>
      <c r="AT15" s="70"/>
      <c r="AU15" s="70"/>
      <c r="AV15" s="70"/>
      <c r="AW15" s="70"/>
      <c r="AX15" s="70"/>
      <c r="AY15" s="70"/>
      <c r="AZ15" s="70"/>
      <c r="BA15" s="70"/>
      <c r="BB15" s="70"/>
      <c r="BC15" s="70"/>
      <c r="BD15" s="70"/>
      <c r="BE15" s="70"/>
      <c r="BF15" s="70"/>
      <c r="BG15" s="70"/>
      <c r="BH15" s="70"/>
      <c r="BI15" s="70"/>
      <c r="BJ15" s="70"/>
      <c r="BK15" s="70"/>
    </row>
    <row r="16" s="119" customFormat="1" ht="20" customHeight="1" spans="1:63">
      <c r="A16" s="74">
        <v>14</v>
      </c>
      <c r="B16" s="74" t="s">
        <v>418</v>
      </c>
      <c r="C16" s="122" t="s">
        <v>419</v>
      </c>
      <c r="D16" s="123" t="s">
        <v>465</v>
      </c>
      <c r="E16" s="124" t="str">
        <f>_xlfn.DISPIMG("ID_FB6962BA4D394CCF90AE2EBB6FAC0BA7",1)</f>
        <v>=DISPIMG("ID_FB6962BA4D394CCF90AE2EBB6FAC0BA7",1)</v>
      </c>
      <c r="F16" s="185" t="s">
        <v>466</v>
      </c>
      <c r="G16" s="74"/>
      <c r="H16" s="74" t="s">
        <v>422</v>
      </c>
      <c r="I16" s="74" t="s">
        <v>128</v>
      </c>
      <c r="J16" s="74">
        <v>50.55</v>
      </c>
      <c r="K16" s="74">
        <v>1</v>
      </c>
      <c r="L16" s="74">
        <v>0</v>
      </c>
      <c r="M16" s="113">
        <v>50.55</v>
      </c>
      <c r="N16" s="114">
        <v>0.02</v>
      </c>
      <c r="O16" s="113">
        <v>0.03</v>
      </c>
      <c r="P16" s="80">
        <v>0.038</v>
      </c>
      <c r="Q16" s="81">
        <f t="shared" si="1"/>
        <v>54.9984</v>
      </c>
      <c r="R16" s="74">
        <f t="shared" si="2"/>
        <v>55.55</v>
      </c>
      <c r="S16" s="74"/>
      <c r="T16" s="83">
        <f t="shared" si="3"/>
        <v>4.44840000000001</v>
      </c>
      <c r="U16" s="94">
        <v>0.182</v>
      </c>
      <c r="V16" s="95">
        <f t="shared" si="4"/>
        <v>65.0081088</v>
      </c>
      <c r="W16" s="70"/>
      <c r="X16" s="70"/>
      <c r="Y16" s="96">
        <f t="shared" si="5"/>
        <v>14.4581088</v>
      </c>
      <c r="Z16" s="94">
        <v>1.15</v>
      </c>
      <c r="AA16" s="95">
        <f t="shared" si="6"/>
        <v>118.24656</v>
      </c>
      <c r="AB16" s="129">
        <v>118</v>
      </c>
      <c r="AC16" s="70"/>
      <c r="AD16" s="96">
        <f t="shared" si="7"/>
        <v>67.69656</v>
      </c>
      <c r="AE16" s="74" t="s">
        <v>63</v>
      </c>
      <c r="AF16" s="125" t="s">
        <v>423</v>
      </c>
      <c r="AG16" s="87" t="s">
        <v>424</v>
      </c>
      <c r="AH16" s="74" t="s">
        <v>425</v>
      </c>
      <c r="AI16" s="126" t="s">
        <v>426</v>
      </c>
      <c r="AJ16" s="87" t="s">
        <v>427</v>
      </c>
      <c r="AK16" s="127" t="s">
        <v>426</v>
      </c>
      <c r="AL16" s="74"/>
      <c r="AM16" s="74">
        <v>1</v>
      </c>
      <c r="AN16" s="74"/>
      <c r="AO16" s="74" t="s">
        <v>428</v>
      </c>
      <c r="AP16" s="128" t="s">
        <v>467</v>
      </c>
      <c r="AQ16" s="74"/>
      <c r="AR16" s="70"/>
      <c r="AS16" s="70"/>
      <c r="AT16" s="70"/>
      <c r="AU16" s="70"/>
      <c r="AV16" s="70"/>
      <c r="AW16" s="70"/>
      <c r="AX16" s="70"/>
      <c r="AY16" s="70"/>
      <c r="AZ16" s="70"/>
      <c r="BA16" s="70"/>
      <c r="BB16" s="70"/>
      <c r="BC16" s="70"/>
      <c r="BD16" s="70"/>
      <c r="BE16" s="70"/>
      <c r="BF16" s="70"/>
      <c r="BG16" s="70"/>
      <c r="BH16" s="70"/>
      <c r="BI16" s="70"/>
      <c r="BJ16" s="70"/>
      <c r="BK16" s="70"/>
    </row>
    <row r="17" s="119" customFormat="1" ht="20" customHeight="1" spans="1:63">
      <c r="A17" s="74">
        <v>15</v>
      </c>
      <c r="B17" s="74" t="s">
        <v>418</v>
      </c>
      <c r="C17" s="122" t="s">
        <v>419</v>
      </c>
      <c r="D17" s="123" t="s">
        <v>468</v>
      </c>
      <c r="E17" s="124" t="str">
        <f>_xlfn.DISPIMG("ID_75A04B68FDF946098FCA8F1A5D8513D9",1)</f>
        <v>=DISPIMG("ID_75A04B68FDF946098FCA8F1A5D8513D9",1)</v>
      </c>
      <c r="F17" s="185" t="s">
        <v>469</v>
      </c>
      <c r="G17" s="74"/>
      <c r="H17" s="74" t="s">
        <v>432</v>
      </c>
      <c r="I17" s="74" t="s">
        <v>128</v>
      </c>
      <c r="J17" s="74">
        <v>55.05</v>
      </c>
      <c r="K17" s="74">
        <v>1</v>
      </c>
      <c r="L17" s="74">
        <v>0</v>
      </c>
      <c r="M17" s="113">
        <v>55.05</v>
      </c>
      <c r="N17" s="114">
        <v>0.02</v>
      </c>
      <c r="O17" s="113">
        <v>0.03</v>
      </c>
      <c r="P17" s="115">
        <v>0.041</v>
      </c>
      <c r="Q17" s="81">
        <f t="shared" si="1"/>
        <v>60.05955</v>
      </c>
      <c r="R17" s="74">
        <f t="shared" si="2"/>
        <v>60.05</v>
      </c>
      <c r="S17" s="74"/>
      <c r="T17" s="83">
        <f t="shared" si="3"/>
        <v>5.00955</v>
      </c>
      <c r="U17" s="65">
        <v>0.132</v>
      </c>
      <c r="V17" s="95">
        <f t="shared" si="4"/>
        <v>67.9874106</v>
      </c>
      <c r="W17" s="70"/>
      <c r="X17" s="70"/>
      <c r="Y17" s="96">
        <f t="shared" si="5"/>
        <v>12.9374106</v>
      </c>
      <c r="Z17" s="130">
        <v>0.299</v>
      </c>
      <c r="AA17" s="95">
        <f t="shared" si="6"/>
        <v>78.01735545</v>
      </c>
      <c r="AB17" s="129">
        <v>78</v>
      </c>
      <c r="AC17" s="70"/>
      <c r="AD17" s="96">
        <f t="shared" si="7"/>
        <v>22.96735545</v>
      </c>
      <c r="AE17" s="74" t="s">
        <v>63</v>
      </c>
      <c r="AF17" s="125" t="s">
        <v>423</v>
      </c>
      <c r="AG17" s="87" t="s">
        <v>424</v>
      </c>
      <c r="AH17" s="74" t="s">
        <v>425</v>
      </c>
      <c r="AI17" s="126" t="s">
        <v>426</v>
      </c>
      <c r="AJ17" s="87" t="s">
        <v>427</v>
      </c>
      <c r="AK17" s="127" t="s">
        <v>426</v>
      </c>
      <c r="AL17" s="74"/>
      <c r="AM17" s="74">
        <v>1</v>
      </c>
      <c r="AN17" s="74"/>
      <c r="AO17" s="74" t="s">
        <v>73</v>
      </c>
      <c r="AP17" s="128" t="s">
        <v>470</v>
      </c>
      <c r="AQ17" s="74"/>
      <c r="AR17" s="70"/>
      <c r="AS17" s="70"/>
      <c r="AT17" s="70"/>
      <c r="AU17" s="70"/>
      <c r="AV17" s="70"/>
      <c r="AW17" s="70"/>
      <c r="AX17" s="70"/>
      <c r="AY17" s="70"/>
      <c r="AZ17" s="70"/>
      <c r="BA17" s="70"/>
      <c r="BB17" s="70"/>
      <c r="BC17" s="70"/>
      <c r="BD17" s="70"/>
      <c r="BE17" s="70"/>
      <c r="BF17" s="70"/>
      <c r="BG17" s="70"/>
      <c r="BH17" s="70"/>
      <c r="BI17" s="70"/>
      <c r="BJ17" s="70"/>
      <c r="BK17" s="70"/>
    </row>
    <row r="18" s="70" customFormat="1" ht="20" customHeight="1" spans="1:63">
      <c r="A18" s="74">
        <v>16</v>
      </c>
      <c r="B18" s="74" t="s">
        <v>418</v>
      </c>
      <c r="C18" s="87" t="s">
        <v>471</v>
      </c>
      <c r="D18" s="131" t="s">
        <v>472</v>
      </c>
      <c r="E18" s="77"/>
      <c r="F18" s="185" t="s">
        <v>473</v>
      </c>
      <c r="G18" s="74"/>
      <c r="H18" s="74" t="s">
        <v>474</v>
      </c>
      <c r="I18" s="74" t="s">
        <v>128</v>
      </c>
      <c r="J18" s="74">
        <v>4.3</v>
      </c>
      <c r="K18" s="74">
        <v>1</v>
      </c>
      <c r="L18" s="74">
        <v>0</v>
      </c>
      <c r="M18" s="113">
        <f t="shared" ref="M18:M51" si="8">J18*K18/(K18+L18)</f>
        <v>4.3</v>
      </c>
      <c r="N18" s="114">
        <v>0.02</v>
      </c>
      <c r="O18" s="113">
        <v>0.03</v>
      </c>
      <c r="P18" s="115">
        <v>0.01</v>
      </c>
      <c r="Q18" s="81">
        <f t="shared" si="1"/>
        <v>4.558</v>
      </c>
      <c r="R18" s="74"/>
      <c r="S18" s="132"/>
      <c r="T18" s="83">
        <f t="shared" si="3"/>
        <v>0.258</v>
      </c>
      <c r="U18" s="65">
        <v>0.05</v>
      </c>
      <c r="V18" s="95">
        <f t="shared" si="4"/>
        <v>4.7859</v>
      </c>
      <c r="Y18" s="96">
        <f t="shared" si="5"/>
        <v>0.4859</v>
      </c>
      <c r="Z18" s="133">
        <v>0.9</v>
      </c>
      <c r="AA18" s="95">
        <f t="shared" si="6"/>
        <v>8.6602</v>
      </c>
      <c r="AB18" s="3">
        <v>9</v>
      </c>
      <c r="AD18" s="96">
        <f t="shared" si="7"/>
        <v>4.3602</v>
      </c>
      <c r="AE18" s="74" t="s">
        <v>63</v>
      </c>
      <c r="AF18" s="74"/>
      <c r="AG18" s="87" t="s">
        <v>475</v>
      </c>
      <c r="AH18" s="88">
        <v>0.13</v>
      </c>
      <c r="AI18" s="87"/>
      <c r="AJ18" s="87" t="s">
        <v>476</v>
      </c>
      <c r="AK18" s="74" t="s">
        <v>477</v>
      </c>
      <c r="AL18" s="74"/>
      <c r="AM18" s="74">
        <v>1</v>
      </c>
      <c r="AN18" s="74"/>
      <c r="AO18" s="74" t="s">
        <v>382</v>
      </c>
      <c r="AP18" s="87" t="s">
        <v>478</v>
      </c>
      <c r="AQ18" s="74"/>
    </row>
    <row r="19" s="70" customFormat="1" ht="20" customHeight="1" spans="1:63">
      <c r="A19" s="74">
        <v>17</v>
      </c>
      <c r="B19" s="74" t="s">
        <v>418</v>
      </c>
      <c r="C19" s="87" t="s">
        <v>471</v>
      </c>
      <c r="D19" s="123" t="s">
        <v>479</v>
      </c>
      <c r="E19" s="77"/>
      <c r="F19" s="185" t="s">
        <v>473</v>
      </c>
      <c r="G19" s="74"/>
      <c r="H19" s="74" t="s">
        <v>480</v>
      </c>
      <c r="I19" s="74" t="s">
        <v>101</v>
      </c>
      <c r="J19" s="74">
        <v>215</v>
      </c>
      <c r="K19" s="74">
        <v>1</v>
      </c>
      <c r="L19" s="74">
        <v>0</v>
      </c>
      <c r="M19" s="113">
        <f t="shared" si="8"/>
        <v>215</v>
      </c>
      <c r="N19" s="114">
        <v>0.02</v>
      </c>
      <c r="O19" s="113">
        <v>0.03</v>
      </c>
      <c r="P19" s="115">
        <v>0.01</v>
      </c>
      <c r="Q19" s="81">
        <f t="shared" si="1"/>
        <v>227.9</v>
      </c>
      <c r="R19" s="74"/>
      <c r="S19" s="132"/>
      <c r="T19" s="83">
        <f t="shared" si="3"/>
        <v>12.9</v>
      </c>
      <c r="U19" s="65">
        <v>0.05</v>
      </c>
      <c r="V19" s="95">
        <f t="shared" si="4"/>
        <v>239.295</v>
      </c>
      <c r="Y19" s="96">
        <f t="shared" si="5"/>
        <v>24.295</v>
      </c>
      <c r="Z19" s="94">
        <v>0.9</v>
      </c>
      <c r="AA19" s="95">
        <f t="shared" si="6"/>
        <v>433.01</v>
      </c>
      <c r="AB19" s="70">
        <f t="shared" ref="AB19:AB23" si="9">AB18*50</f>
        <v>450</v>
      </c>
      <c r="AD19" s="96">
        <f t="shared" si="7"/>
        <v>218.01</v>
      </c>
      <c r="AE19" s="74" t="s">
        <v>63</v>
      </c>
      <c r="AF19" s="74"/>
      <c r="AG19" s="87" t="s">
        <v>475</v>
      </c>
      <c r="AH19" s="88">
        <v>0.13</v>
      </c>
      <c r="AI19" s="87"/>
      <c r="AJ19" s="87" t="s">
        <v>476</v>
      </c>
      <c r="AK19" s="74" t="s">
        <v>477</v>
      </c>
      <c r="AL19" s="74"/>
      <c r="AM19" s="74">
        <v>50</v>
      </c>
      <c r="AN19" s="74"/>
      <c r="AO19" s="74" t="s">
        <v>481</v>
      </c>
      <c r="AP19" s="87" t="s">
        <v>478</v>
      </c>
      <c r="AQ19" s="74"/>
    </row>
    <row r="20" s="70" customFormat="1" ht="20" customHeight="1" spans="1:63">
      <c r="A20" s="74">
        <v>18</v>
      </c>
      <c r="B20" s="74" t="s">
        <v>418</v>
      </c>
      <c r="C20" s="87" t="s">
        <v>471</v>
      </c>
      <c r="D20" s="131" t="s">
        <v>482</v>
      </c>
      <c r="E20" s="77"/>
      <c r="F20" s="185" t="s">
        <v>483</v>
      </c>
      <c r="G20" s="74"/>
      <c r="H20" s="74" t="s">
        <v>474</v>
      </c>
      <c r="I20" s="74" t="s">
        <v>128</v>
      </c>
      <c r="J20" s="74">
        <v>4.9</v>
      </c>
      <c r="K20" s="74">
        <v>1</v>
      </c>
      <c r="L20" s="74">
        <v>0</v>
      </c>
      <c r="M20" s="113">
        <f t="shared" si="8"/>
        <v>4.9</v>
      </c>
      <c r="N20" s="114">
        <v>0.02</v>
      </c>
      <c r="O20" s="113">
        <v>0.03</v>
      </c>
      <c r="P20" s="115">
        <v>0.01</v>
      </c>
      <c r="Q20" s="81">
        <f t="shared" si="1"/>
        <v>5.194</v>
      </c>
      <c r="R20" s="74"/>
      <c r="S20" s="132"/>
      <c r="T20" s="83">
        <f t="shared" si="3"/>
        <v>0.294</v>
      </c>
      <c r="U20" s="65">
        <v>0.05</v>
      </c>
      <c r="V20" s="95">
        <f t="shared" si="4"/>
        <v>5.4537</v>
      </c>
      <c r="Y20" s="96">
        <f t="shared" si="5"/>
        <v>0.553700000000001</v>
      </c>
      <c r="Z20" s="94">
        <v>0.8</v>
      </c>
      <c r="AA20" s="95">
        <f t="shared" si="6"/>
        <v>9.3492</v>
      </c>
      <c r="AB20" s="3">
        <v>10</v>
      </c>
      <c r="AD20" s="96">
        <f t="shared" si="7"/>
        <v>4.4492</v>
      </c>
      <c r="AE20" s="74" t="s">
        <v>63</v>
      </c>
      <c r="AF20" s="74"/>
      <c r="AG20" s="87" t="s">
        <v>475</v>
      </c>
      <c r="AH20" s="88">
        <v>0.13</v>
      </c>
      <c r="AI20" s="87"/>
      <c r="AJ20" s="87" t="s">
        <v>476</v>
      </c>
      <c r="AK20" s="74" t="s">
        <v>477</v>
      </c>
      <c r="AL20" s="74"/>
      <c r="AM20" s="74">
        <v>1</v>
      </c>
      <c r="AN20" s="74"/>
      <c r="AO20" s="74" t="s">
        <v>382</v>
      </c>
      <c r="AP20" s="87" t="s">
        <v>484</v>
      </c>
      <c r="AQ20" s="74"/>
    </row>
    <row r="21" s="70" customFormat="1" ht="20" customHeight="1" spans="1:63">
      <c r="A21" s="74">
        <v>19</v>
      </c>
      <c r="B21" s="74" t="s">
        <v>418</v>
      </c>
      <c r="C21" s="87" t="s">
        <v>471</v>
      </c>
      <c r="D21" s="123" t="s">
        <v>485</v>
      </c>
      <c r="E21" s="77"/>
      <c r="F21" s="185" t="s">
        <v>483</v>
      </c>
      <c r="G21" s="74"/>
      <c r="H21" s="74" t="s">
        <v>480</v>
      </c>
      <c r="I21" s="74" t="s">
        <v>101</v>
      </c>
      <c r="J21" s="74">
        <v>245</v>
      </c>
      <c r="K21" s="74">
        <v>1</v>
      </c>
      <c r="L21" s="74">
        <v>0</v>
      </c>
      <c r="M21" s="113">
        <f t="shared" si="8"/>
        <v>245</v>
      </c>
      <c r="N21" s="114">
        <v>0.02</v>
      </c>
      <c r="O21" s="113">
        <v>0.03</v>
      </c>
      <c r="P21" s="115">
        <v>0.01</v>
      </c>
      <c r="Q21" s="81">
        <f t="shared" si="1"/>
        <v>259.7</v>
      </c>
      <c r="R21" s="74"/>
      <c r="S21" s="132"/>
      <c r="T21" s="83">
        <f t="shared" si="3"/>
        <v>14.7</v>
      </c>
      <c r="U21" s="65">
        <v>0.05</v>
      </c>
      <c r="V21" s="95">
        <f t="shared" si="4"/>
        <v>272.685</v>
      </c>
      <c r="Y21" s="96">
        <f t="shared" si="5"/>
        <v>27.685</v>
      </c>
      <c r="Z21" s="94">
        <v>0.8</v>
      </c>
      <c r="AA21" s="95">
        <f t="shared" si="6"/>
        <v>467.46</v>
      </c>
      <c r="AB21" s="70">
        <f t="shared" si="9"/>
        <v>500</v>
      </c>
      <c r="AD21" s="96">
        <f t="shared" si="7"/>
        <v>222.46</v>
      </c>
      <c r="AE21" s="74" t="s">
        <v>63</v>
      </c>
      <c r="AF21" s="74"/>
      <c r="AG21" s="87" t="s">
        <v>475</v>
      </c>
      <c r="AH21" s="88">
        <v>0.13</v>
      </c>
      <c r="AI21" s="87"/>
      <c r="AJ21" s="87" t="s">
        <v>476</v>
      </c>
      <c r="AK21" s="74" t="s">
        <v>477</v>
      </c>
      <c r="AL21" s="74"/>
      <c r="AM21" s="74">
        <v>50</v>
      </c>
      <c r="AN21" s="74"/>
      <c r="AO21" s="74" t="s">
        <v>481</v>
      </c>
      <c r="AP21" s="87" t="s">
        <v>484</v>
      </c>
      <c r="AQ21" s="74"/>
    </row>
    <row r="22" s="70" customFormat="1" ht="20" customHeight="1" spans="1:63">
      <c r="A22" s="74">
        <v>20</v>
      </c>
      <c r="B22" s="74" t="s">
        <v>418</v>
      </c>
      <c r="C22" s="87" t="s">
        <v>471</v>
      </c>
      <c r="D22" s="123" t="s">
        <v>486</v>
      </c>
      <c r="E22" s="77"/>
      <c r="F22" s="185" t="s">
        <v>487</v>
      </c>
      <c r="G22" s="74"/>
      <c r="H22" s="74" t="s">
        <v>474</v>
      </c>
      <c r="I22" s="74" t="s">
        <v>128</v>
      </c>
      <c r="J22" s="74">
        <v>5.4</v>
      </c>
      <c r="K22" s="74">
        <v>1</v>
      </c>
      <c r="L22" s="74">
        <v>0</v>
      </c>
      <c r="M22" s="113">
        <f t="shared" si="8"/>
        <v>5.4</v>
      </c>
      <c r="N22" s="114">
        <v>0.02</v>
      </c>
      <c r="O22" s="113">
        <v>0.03</v>
      </c>
      <c r="P22" s="115">
        <v>0.01</v>
      </c>
      <c r="Q22" s="81">
        <f t="shared" si="1"/>
        <v>5.724</v>
      </c>
      <c r="R22" s="74"/>
      <c r="S22" s="132"/>
      <c r="T22" s="83">
        <f t="shared" si="3"/>
        <v>0.324000000000001</v>
      </c>
      <c r="U22" s="65">
        <v>0.05</v>
      </c>
      <c r="V22" s="95">
        <f t="shared" si="4"/>
        <v>6.0102</v>
      </c>
      <c r="Y22" s="96">
        <f t="shared" si="5"/>
        <v>0.610200000000001</v>
      </c>
      <c r="Z22" s="94">
        <v>1</v>
      </c>
      <c r="AA22" s="95">
        <f t="shared" si="6"/>
        <v>11.448</v>
      </c>
      <c r="AB22" s="3">
        <v>12</v>
      </c>
      <c r="AD22" s="96">
        <f t="shared" si="7"/>
        <v>6.048</v>
      </c>
      <c r="AE22" s="74" t="s">
        <v>63</v>
      </c>
      <c r="AF22" s="74"/>
      <c r="AG22" s="87" t="s">
        <v>475</v>
      </c>
      <c r="AH22" s="88">
        <v>0.13</v>
      </c>
      <c r="AI22" s="87"/>
      <c r="AJ22" s="87" t="s">
        <v>476</v>
      </c>
      <c r="AK22" s="74" t="s">
        <v>477</v>
      </c>
      <c r="AL22" s="74"/>
      <c r="AM22" s="74">
        <v>1</v>
      </c>
      <c r="AN22" s="74"/>
      <c r="AO22" s="74" t="s">
        <v>382</v>
      </c>
      <c r="AP22" s="87" t="s">
        <v>488</v>
      </c>
      <c r="AQ22" s="74"/>
    </row>
    <row r="23" s="70" customFormat="1" ht="20" customHeight="1" spans="1:63">
      <c r="A23" s="74">
        <v>21</v>
      </c>
      <c r="B23" s="74" t="s">
        <v>418</v>
      </c>
      <c r="C23" s="87" t="s">
        <v>471</v>
      </c>
      <c r="D23" s="123" t="s">
        <v>489</v>
      </c>
      <c r="E23" s="77"/>
      <c r="F23" s="185" t="s">
        <v>487</v>
      </c>
      <c r="G23" s="74"/>
      <c r="H23" s="74" t="s">
        <v>480</v>
      </c>
      <c r="I23" s="74" t="s">
        <v>101</v>
      </c>
      <c r="J23" s="74">
        <v>270</v>
      </c>
      <c r="K23" s="74">
        <v>1</v>
      </c>
      <c r="L23" s="74">
        <v>0</v>
      </c>
      <c r="M23" s="113">
        <f t="shared" si="8"/>
        <v>270</v>
      </c>
      <c r="N23" s="114">
        <v>0.02</v>
      </c>
      <c r="O23" s="113">
        <v>0.03</v>
      </c>
      <c r="P23" s="115">
        <v>0.01</v>
      </c>
      <c r="Q23" s="81">
        <f t="shared" si="1"/>
        <v>286.2</v>
      </c>
      <c r="R23" s="74"/>
      <c r="S23" s="132"/>
      <c r="T23" s="83">
        <f t="shared" si="3"/>
        <v>16.2</v>
      </c>
      <c r="U23" s="65">
        <v>0.05</v>
      </c>
      <c r="V23" s="95">
        <f t="shared" si="4"/>
        <v>300.51</v>
      </c>
      <c r="Y23" s="96">
        <f t="shared" si="5"/>
        <v>30.51</v>
      </c>
      <c r="Z23" s="94">
        <v>1</v>
      </c>
      <c r="AA23" s="95">
        <f t="shared" si="6"/>
        <v>572.4</v>
      </c>
      <c r="AB23" s="70">
        <f t="shared" si="9"/>
        <v>600</v>
      </c>
      <c r="AD23" s="96">
        <f t="shared" si="7"/>
        <v>302.4</v>
      </c>
      <c r="AE23" s="74" t="s">
        <v>63</v>
      </c>
      <c r="AF23" s="74"/>
      <c r="AG23" s="87" t="s">
        <v>475</v>
      </c>
      <c r="AH23" s="88">
        <v>0.13</v>
      </c>
      <c r="AI23" s="87"/>
      <c r="AJ23" s="87" t="s">
        <v>476</v>
      </c>
      <c r="AK23" s="74" t="s">
        <v>477</v>
      </c>
      <c r="AL23" s="74"/>
      <c r="AM23" s="74">
        <v>50</v>
      </c>
      <c r="AN23" s="74"/>
      <c r="AO23" s="74" t="s">
        <v>481</v>
      </c>
      <c r="AP23" s="87" t="s">
        <v>488</v>
      </c>
      <c r="AQ23" s="74"/>
    </row>
    <row r="24" s="70" customFormat="1" ht="20" customHeight="1" spans="1:63">
      <c r="A24" s="74">
        <v>22</v>
      </c>
      <c r="B24" s="74" t="s">
        <v>418</v>
      </c>
      <c r="C24" s="87" t="s">
        <v>471</v>
      </c>
      <c r="D24" s="123" t="s">
        <v>490</v>
      </c>
      <c r="E24" s="77"/>
      <c r="F24" s="185" t="s">
        <v>491</v>
      </c>
      <c r="G24" s="74"/>
      <c r="H24" s="74" t="s">
        <v>474</v>
      </c>
      <c r="I24" s="74" t="s">
        <v>128</v>
      </c>
      <c r="J24" s="74">
        <v>5.8</v>
      </c>
      <c r="K24" s="74">
        <v>1</v>
      </c>
      <c r="L24" s="74">
        <v>0</v>
      </c>
      <c r="M24" s="113">
        <f t="shared" si="8"/>
        <v>5.8</v>
      </c>
      <c r="N24" s="114">
        <v>0.02</v>
      </c>
      <c r="O24" s="113">
        <v>0.03</v>
      </c>
      <c r="P24" s="115">
        <v>0.01</v>
      </c>
      <c r="Q24" s="81">
        <f t="shared" si="1"/>
        <v>6.148</v>
      </c>
      <c r="R24" s="74"/>
      <c r="S24" s="132"/>
      <c r="T24" s="83">
        <f t="shared" si="3"/>
        <v>0.348</v>
      </c>
      <c r="U24" s="65">
        <v>0.05</v>
      </c>
      <c r="V24" s="95">
        <f t="shared" si="4"/>
        <v>6.4554</v>
      </c>
      <c r="Y24" s="96">
        <f t="shared" si="5"/>
        <v>0.6554</v>
      </c>
      <c r="Z24" s="94">
        <v>1</v>
      </c>
      <c r="AA24" s="95">
        <f t="shared" si="6"/>
        <v>12.296</v>
      </c>
      <c r="AB24" s="3">
        <v>13</v>
      </c>
      <c r="AD24" s="96">
        <f t="shared" si="7"/>
        <v>6.496</v>
      </c>
      <c r="AE24" s="74" t="s">
        <v>63</v>
      </c>
      <c r="AF24" s="74"/>
      <c r="AG24" s="87" t="s">
        <v>475</v>
      </c>
      <c r="AH24" s="88">
        <v>0.13</v>
      </c>
      <c r="AI24" s="87"/>
      <c r="AJ24" s="87" t="s">
        <v>476</v>
      </c>
      <c r="AK24" s="74" t="s">
        <v>477</v>
      </c>
      <c r="AL24" s="74"/>
      <c r="AM24" s="74">
        <v>1</v>
      </c>
      <c r="AN24" s="74"/>
      <c r="AO24" s="74" t="s">
        <v>382</v>
      </c>
      <c r="AP24" s="87" t="s">
        <v>492</v>
      </c>
      <c r="AQ24" s="74"/>
    </row>
    <row r="25" s="70" customFormat="1" ht="20" customHeight="1" spans="1:63">
      <c r="A25" s="74">
        <v>23</v>
      </c>
      <c r="B25" s="74" t="s">
        <v>418</v>
      </c>
      <c r="C25" s="87" t="s">
        <v>471</v>
      </c>
      <c r="D25" s="123" t="s">
        <v>493</v>
      </c>
      <c r="E25" s="77"/>
      <c r="F25" s="185" t="s">
        <v>491</v>
      </c>
      <c r="G25" s="74"/>
      <c r="H25" s="74" t="s">
        <v>480</v>
      </c>
      <c r="I25" s="74" t="s">
        <v>101</v>
      </c>
      <c r="J25" s="74">
        <v>290</v>
      </c>
      <c r="K25" s="74">
        <v>1</v>
      </c>
      <c r="L25" s="74">
        <v>0</v>
      </c>
      <c r="M25" s="113">
        <f t="shared" si="8"/>
        <v>290</v>
      </c>
      <c r="N25" s="114">
        <v>0.02</v>
      </c>
      <c r="O25" s="113">
        <v>0.03</v>
      </c>
      <c r="P25" s="115">
        <v>0.01</v>
      </c>
      <c r="Q25" s="81">
        <f t="shared" si="1"/>
        <v>307.4</v>
      </c>
      <c r="R25" s="74"/>
      <c r="S25" s="132"/>
      <c r="T25" s="83">
        <f t="shared" si="3"/>
        <v>17.4</v>
      </c>
      <c r="U25" s="65">
        <v>0.05</v>
      </c>
      <c r="V25" s="95">
        <f t="shared" si="4"/>
        <v>322.77</v>
      </c>
      <c r="Y25" s="96">
        <f t="shared" si="5"/>
        <v>32.77</v>
      </c>
      <c r="Z25" s="94">
        <v>1</v>
      </c>
      <c r="AA25" s="95">
        <f t="shared" si="6"/>
        <v>614.8</v>
      </c>
      <c r="AB25" s="70">
        <f>AB24*50</f>
        <v>650</v>
      </c>
      <c r="AD25" s="96">
        <f t="shared" si="7"/>
        <v>324.8</v>
      </c>
      <c r="AE25" s="74" t="s">
        <v>63</v>
      </c>
      <c r="AF25" s="74"/>
      <c r="AG25" s="87" t="s">
        <v>475</v>
      </c>
      <c r="AH25" s="88">
        <v>0.13</v>
      </c>
      <c r="AI25" s="87"/>
      <c r="AJ25" s="87" t="s">
        <v>476</v>
      </c>
      <c r="AK25" s="74" t="s">
        <v>477</v>
      </c>
      <c r="AL25" s="74"/>
      <c r="AM25" s="74">
        <v>50</v>
      </c>
      <c r="AN25" s="74"/>
      <c r="AO25" s="74" t="s">
        <v>481</v>
      </c>
      <c r="AP25" s="87" t="s">
        <v>492</v>
      </c>
      <c r="AQ25" s="74"/>
    </row>
    <row r="26" s="70" customFormat="1" ht="20" customHeight="1" spans="1:63">
      <c r="A26" s="74">
        <v>24</v>
      </c>
      <c r="B26" s="74" t="s">
        <v>418</v>
      </c>
      <c r="C26" s="87" t="s">
        <v>471</v>
      </c>
      <c r="D26" s="123" t="s">
        <v>494</v>
      </c>
      <c r="E26" s="77"/>
      <c r="F26" s="185" t="s">
        <v>495</v>
      </c>
      <c r="G26" s="74"/>
      <c r="H26" s="74" t="s">
        <v>496</v>
      </c>
      <c r="I26" s="74" t="s">
        <v>128</v>
      </c>
      <c r="J26" s="74">
        <v>15</v>
      </c>
      <c r="K26" s="74">
        <v>1</v>
      </c>
      <c r="L26" s="74">
        <v>0</v>
      </c>
      <c r="M26" s="113">
        <f t="shared" si="8"/>
        <v>15</v>
      </c>
      <c r="N26" s="114">
        <v>0.02</v>
      </c>
      <c r="O26" s="113">
        <v>0.03</v>
      </c>
      <c r="P26" s="115">
        <v>0.01</v>
      </c>
      <c r="Q26" s="81">
        <f t="shared" si="1"/>
        <v>15.9</v>
      </c>
      <c r="R26" s="74"/>
      <c r="S26" s="132"/>
      <c r="T26" s="83">
        <f t="shared" si="3"/>
        <v>0.9</v>
      </c>
      <c r="U26" s="65">
        <v>0.05</v>
      </c>
      <c r="V26" s="95">
        <f t="shared" si="4"/>
        <v>16.695</v>
      </c>
      <c r="Y26" s="96">
        <f t="shared" si="5"/>
        <v>1.695</v>
      </c>
      <c r="Z26" s="94">
        <v>0.7</v>
      </c>
      <c r="AA26" s="95">
        <f t="shared" si="6"/>
        <v>27.03</v>
      </c>
      <c r="AB26" s="3">
        <v>28</v>
      </c>
      <c r="AD26" s="96">
        <f t="shared" si="7"/>
        <v>12.03</v>
      </c>
      <c r="AE26" s="74" t="s">
        <v>63</v>
      </c>
      <c r="AF26" s="74"/>
      <c r="AG26" s="87" t="s">
        <v>475</v>
      </c>
      <c r="AH26" s="88">
        <v>0.13</v>
      </c>
      <c r="AI26" s="87"/>
      <c r="AJ26" s="87" t="s">
        <v>476</v>
      </c>
      <c r="AK26" s="74" t="s">
        <v>477</v>
      </c>
      <c r="AL26" s="74"/>
      <c r="AM26" s="74">
        <v>1</v>
      </c>
      <c r="AN26" s="74"/>
      <c r="AO26" s="74" t="s">
        <v>497</v>
      </c>
      <c r="AP26" s="87" t="s">
        <v>498</v>
      </c>
      <c r="AQ26" s="74"/>
    </row>
    <row r="27" s="70" customFormat="1" ht="20" customHeight="1" spans="1:63">
      <c r="A27" s="74">
        <v>25</v>
      </c>
      <c r="B27" s="74" t="s">
        <v>418</v>
      </c>
      <c r="C27" s="87" t="s">
        <v>471</v>
      </c>
      <c r="D27" s="123" t="s">
        <v>499</v>
      </c>
      <c r="E27" s="77"/>
      <c r="F27" s="185" t="s">
        <v>495</v>
      </c>
      <c r="G27" s="74"/>
      <c r="H27" s="74" t="s">
        <v>500</v>
      </c>
      <c r="I27" s="74" t="s">
        <v>101</v>
      </c>
      <c r="J27" s="74">
        <v>300</v>
      </c>
      <c r="K27" s="74">
        <v>1</v>
      </c>
      <c r="L27" s="74">
        <v>0</v>
      </c>
      <c r="M27" s="113">
        <f t="shared" si="8"/>
        <v>300</v>
      </c>
      <c r="N27" s="114">
        <v>0.02</v>
      </c>
      <c r="O27" s="113">
        <v>0.03</v>
      </c>
      <c r="P27" s="115">
        <v>0.01</v>
      </c>
      <c r="Q27" s="81">
        <f t="shared" si="1"/>
        <v>318</v>
      </c>
      <c r="R27" s="74"/>
      <c r="S27" s="132"/>
      <c r="T27" s="83">
        <f t="shared" si="3"/>
        <v>18</v>
      </c>
      <c r="U27" s="65">
        <v>0.05</v>
      </c>
      <c r="V27" s="95">
        <f t="shared" si="4"/>
        <v>333.9</v>
      </c>
      <c r="Y27" s="96">
        <f t="shared" si="5"/>
        <v>33.9</v>
      </c>
      <c r="Z27" s="94">
        <v>0.7</v>
      </c>
      <c r="AA27" s="95">
        <f t="shared" si="6"/>
        <v>540.6</v>
      </c>
      <c r="AB27" s="70">
        <f t="shared" ref="AB27:AB31" si="10">AB26*20</f>
        <v>560</v>
      </c>
      <c r="AD27" s="96">
        <f t="shared" si="7"/>
        <v>240.6</v>
      </c>
      <c r="AE27" s="74" t="s">
        <v>63</v>
      </c>
      <c r="AF27" s="74"/>
      <c r="AG27" s="87" t="s">
        <v>475</v>
      </c>
      <c r="AH27" s="88">
        <v>0.13</v>
      </c>
      <c r="AI27" s="87"/>
      <c r="AJ27" s="87" t="s">
        <v>476</v>
      </c>
      <c r="AK27" s="74" t="s">
        <v>477</v>
      </c>
      <c r="AL27" s="74"/>
      <c r="AM27" s="74">
        <v>20</v>
      </c>
      <c r="AN27" s="74"/>
      <c r="AO27" s="74" t="s">
        <v>501</v>
      </c>
      <c r="AP27" s="87" t="s">
        <v>498</v>
      </c>
      <c r="AQ27" s="74"/>
    </row>
    <row r="28" s="70" customFormat="1" ht="20" customHeight="1" spans="1:63">
      <c r="A28" s="74">
        <v>26</v>
      </c>
      <c r="B28" s="74" t="s">
        <v>418</v>
      </c>
      <c r="C28" s="87" t="s">
        <v>471</v>
      </c>
      <c r="D28" s="123" t="s">
        <v>502</v>
      </c>
      <c r="E28" s="77"/>
      <c r="F28" s="185" t="s">
        <v>503</v>
      </c>
      <c r="G28" s="74"/>
      <c r="H28" s="74" t="s">
        <v>496</v>
      </c>
      <c r="I28" s="74" t="s">
        <v>128</v>
      </c>
      <c r="J28" s="74">
        <v>16.8</v>
      </c>
      <c r="K28" s="74">
        <v>1</v>
      </c>
      <c r="L28" s="74">
        <v>0</v>
      </c>
      <c r="M28" s="113">
        <f t="shared" si="8"/>
        <v>16.8</v>
      </c>
      <c r="N28" s="114">
        <v>0.02</v>
      </c>
      <c r="O28" s="113">
        <v>0.03</v>
      </c>
      <c r="P28" s="115">
        <v>0.01</v>
      </c>
      <c r="Q28" s="81">
        <f t="shared" si="1"/>
        <v>17.808</v>
      </c>
      <c r="R28" s="74"/>
      <c r="S28" s="132"/>
      <c r="T28" s="83">
        <f t="shared" si="3"/>
        <v>1.008</v>
      </c>
      <c r="U28" s="65">
        <v>0.05</v>
      </c>
      <c r="V28" s="95">
        <f t="shared" si="4"/>
        <v>18.6984</v>
      </c>
      <c r="Y28" s="96">
        <f t="shared" si="5"/>
        <v>1.8984</v>
      </c>
      <c r="Z28" s="94">
        <v>0.7</v>
      </c>
      <c r="AA28" s="95">
        <f t="shared" si="6"/>
        <v>30.2736</v>
      </c>
      <c r="AB28" s="3">
        <v>32</v>
      </c>
      <c r="AD28" s="96">
        <f t="shared" si="7"/>
        <v>13.4736</v>
      </c>
      <c r="AE28" s="74" t="s">
        <v>63</v>
      </c>
      <c r="AF28" s="74"/>
      <c r="AG28" s="87" t="s">
        <v>475</v>
      </c>
      <c r="AH28" s="88">
        <v>0.13</v>
      </c>
      <c r="AI28" s="87"/>
      <c r="AJ28" s="87" t="s">
        <v>476</v>
      </c>
      <c r="AK28" s="74" t="s">
        <v>477</v>
      </c>
      <c r="AL28" s="74"/>
      <c r="AM28" s="74">
        <v>1</v>
      </c>
      <c r="AN28" s="74"/>
      <c r="AO28" s="74" t="s">
        <v>497</v>
      </c>
      <c r="AP28" s="87" t="s">
        <v>488</v>
      </c>
      <c r="AQ28" s="74"/>
    </row>
    <row r="29" s="70" customFormat="1" ht="20" customHeight="1" spans="1:63">
      <c r="A29" s="74">
        <v>27</v>
      </c>
      <c r="B29" s="74" t="s">
        <v>418</v>
      </c>
      <c r="C29" s="87" t="s">
        <v>471</v>
      </c>
      <c r="D29" s="123" t="s">
        <v>504</v>
      </c>
      <c r="E29" s="77"/>
      <c r="F29" s="185" t="s">
        <v>503</v>
      </c>
      <c r="G29" s="74"/>
      <c r="H29" s="74" t="s">
        <v>500</v>
      </c>
      <c r="I29" s="74" t="s">
        <v>101</v>
      </c>
      <c r="J29" s="74">
        <v>336</v>
      </c>
      <c r="K29" s="74">
        <v>1</v>
      </c>
      <c r="L29" s="74">
        <v>0</v>
      </c>
      <c r="M29" s="113">
        <f t="shared" si="8"/>
        <v>336</v>
      </c>
      <c r="N29" s="114">
        <v>0.02</v>
      </c>
      <c r="O29" s="113">
        <v>0.03</v>
      </c>
      <c r="P29" s="115">
        <v>0.01</v>
      </c>
      <c r="Q29" s="81">
        <f t="shared" si="1"/>
        <v>356.16</v>
      </c>
      <c r="R29" s="74"/>
      <c r="S29" s="132"/>
      <c r="T29" s="83">
        <f t="shared" si="3"/>
        <v>20.16</v>
      </c>
      <c r="U29" s="65">
        <v>0.05</v>
      </c>
      <c r="V29" s="95">
        <f t="shared" si="4"/>
        <v>373.968</v>
      </c>
      <c r="Y29" s="96">
        <f t="shared" si="5"/>
        <v>37.968</v>
      </c>
      <c r="Z29" s="94">
        <v>0.7</v>
      </c>
      <c r="AA29" s="95">
        <f t="shared" si="6"/>
        <v>605.472</v>
      </c>
      <c r="AB29" s="70">
        <f t="shared" si="10"/>
        <v>640</v>
      </c>
      <c r="AD29" s="96">
        <f t="shared" si="7"/>
        <v>269.472</v>
      </c>
      <c r="AE29" s="74" t="s">
        <v>63</v>
      </c>
      <c r="AF29" s="74"/>
      <c r="AG29" s="87" t="s">
        <v>475</v>
      </c>
      <c r="AH29" s="88">
        <v>0.13</v>
      </c>
      <c r="AI29" s="87"/>
      <c r="AJ29" s="87" t="s">
        <v>476</v>
      </c>
      <c r="AK29" s="74" t="s">
        <v>477</v>
      </c>
      <c r="AL29" s="74"/>
      <c r="AM29" s="74">
        <v>20</v>
      </c>
      <c r="AN29" s="74"/>
      <c r="AO29" s="74" t="s">
        <v>501</v>
      </c>
      <c r="AP29" s="87" t="s">
        <v>488</v>
      </c>
      <c r="AQ29" s="74"/>
    </row>
    <row r="30" s="70" customFormat="1" ht="20" customHeight="1" spans="1:63">
      <c r="A30" s="74">
        <v>28</v>
      </c>
      <c r="B30" s="74" t="s">
        <v>418</v>
      </c>
      <c r="C30" s="87" t="s">
        <v>471</v>
      </c>
      <c r="D30" s="123" t="s">
        <v>505</v>
      </c>
      <c r="E30" s="77"/>
      <c r="F30" s="185" t="s">
        <v>506</v>
      </c>
      <c r="G30" s="74"/>
      <c r="H30" s="74" t="s">
        <v>496</v>
      </c>
      <c r="I30" s="74" t="s">
        <v>128</v>
      </c>
      <c r="J30" s="74">
        <v>19.8</v>
      </c>
      <c r="K30" s="74">
        <v>1</v>
      </c>
      <c r="L30" s="74">
        <v>0</v>
      </c>
      <c r="M30" s="113">
        <f t="shared" si="8"/>
        <v>19.8</v>
      </c>
      <c r="N30" s="114">
        <v>0.02</v>
      </c>
      <c r="O30" s="113">
        <v>0.03</v>
      </c>
      <c r="P30" s="115">
        <v>0.01</v>
      </c>
      <c r="Q30" s="81">
        <f t="shared" si="1"/>
        <v>20.988</v>
      </c>
      <c r="R30" s="74"/>
      <c r="S30" s="132"/>
      <c r="T30" s="83">
        <f t="shared" si="3"/>
        <v>1.188</v>
      </c>
      <c r="U30" s="65">
        <v>0.05</v>
      </c>
      <c r="V30" s="95">
        <f t="shared" si="4"/>
        <v>22.0374</v>
      </c>
      <c r="Y30" s="96">
        <f t="shared" si="5"/>
        <v>2.2374</v>
      </c>
      <c r="Z30" s="94">
        <v>0.7</v>
      </c>
      <c r="AA30" s="95">
        <f t="shared" si="6"/>
        <v>35.6796</v>
      </c>
      <c r="AB30" s="3">
        <v>38</v>
      </c>
      <c r="AD30" s="96">
        <f t="shared" si="7"/>
        <v>15.8796</v>
      </c>
      <c r="AE30" s="74" t="s">
        <v>63</v>
      </c>
      <c r="AF30" s="74"/>
      <c r="AG30" s="87" t="s">
        <v>475</v>
      </c>
      <c r="AH30" s="88">
        <v>0.13</v>
      </c>
      <c r="AI30" s="87"/>
      <c r="AJ30" s="87" t="s">
        <v>476</v>
      </c>
      <c r="AK30" s="74" t="s">
        <v>477</v>
      </c>
      <c r="AL30" s="74"/>
      <c r="AM30" s="74">
        <v>1</v>
      </c>
      <c r="AN30" s="74"/>
      <c r="AO30" s="74" t="s">
        <v>497</v>
      </c>
      <c r="AP30" s="87" t="s">
        <v>492</v>
      </c>
      <c r="AQ30" s="74"/>
    </row>
    <row r="31" s="70" customFormat="1" ht="20" customHeight="1" spans="1:63">
      <c r="A31" s="74">
        <v>29</v>
      </c>
      <c r="B31" s="74" t="s">
        <v>418</v>
      </c>
      <c r="C31" s="87" t="s">
        <v>471</v>
      </c>
      <c r="D31" s="123" t="s">
        <v>507</v>
      </c>
      <c r="E31" s="77"/>
      <c r="F31" s="185" t="s">
        <v>506</v>
      </c>
      <c r="G31" s="74"/>
      <c r="H31" s="74" t="s">
        <v>500</v>
      </c>
      <c r="I31" s="74" t="s">
        <v>101</v>
      </c>
      <c r="J31" s="74">
        <v>396</v>
      </c>
      <c r="K31" s="74">
        <v>1</v>
      </c>
      <c r="L31" s="74">
        <v>0</v>
      </c>
      <c r="M31" s="113">
        <f t="shared" si="8"/>
        <v>396</v>
      </c>
      <c r="N31" s="114">
        <v>0.02</v>
      </c>
      <c r="O31" s="113">
        <v>0.03</v>
      </c>
      <c r="P31" s="115">
        <v>0.01</v>
      </c>
      <c r="Q31" s="81">
        <f t="shared" si="1"/>
        <v>419.76</v>
      </c>
      <c r="R31" s="74"/>
      <c r="S31" s="132"/>
      <c r="T31" s="83">
        <f t="shared" si="3"/>
        <v>23.76</v>
      </c>
      <c r="U31" s="65">
        <v>0.05</v>
      </c>
      <c r="V31" s="95">
        <f t="shared" si="4"/>
        <v>440.748</v>
      </c>
      <c r="Y31" s="96">
        <f t="shared" si="5"/>
        <v>44.748</v>
      </c>
      <c r="Z31" s="94">
        <v>0.7</v>
      </c>
      <c r="AA31" s="95">
        <f t="shared" si="6"/>
        <v>713.592</v>
      </c>
      <c r="AB31" s="70">
        <f t="shared" si="10"/>
        <v>760</v>
      </c>
      <c r="AD31" s="96">
        <f t="shared" si="7"/>
        <v>317.592</v>
      </c>
      <c r="AE31" s="74" t="s">
        <v>63</v>
      </c>
      <c r="AF31" s="74"/>
      <c r="AG31" s="87" t="s">
        <v>475</v>
      </c>
      <c r="AH31" s="88">
        <v>0.13</v>
      </c>
      <c r="AI31" s="87"/>
      <c r="AJ31" s="87" t="s">
        <v>476</v>
      </c>
      <c r="AK31" s="74" t="s">
        <v>477</v>
      </c>
      <c r="AL31" s="74"/>
      <c r="AM31" s="74">
        <v>20</v>
      </c>
      <c r="AN31" s="74"/>
      <c r="AO31" s="74" t="s">
        <v>501</v>
      </c>
      <c r="AP31" s="87" t="s">
        <v>492</v>
      </c>
      <c r="AQ31" s="74"/>
    </row>
    <row r="32" s="70" customFormat="1" ht="20" customHeight="1" spans="1:63">
      <c r="A32" s="74">
        <v>30</v>
      </c>
      <c r="B32" s="74" t="s">
        <v>418</v>
      </c>
      <c r="C32" s="87" t="s">
        <v>471</v>
      </c>
      <c r="D32" s="123" t="s">
        <v>508</v>
      </c>
      <c r="E32" s="77"/>
      <c r="F32" s="185" t="s">
        <v>509</v>
      </c>
      <c r="G32" s="74"/>
      <c r="H32" s="74" t="s">
        <v>510</v>
      </c>
      <c r="I32" s="74" t="s">
        <v>128</v>
      </c>
      <c r="J32" s="74">
        <v>4.99</v>
      </c>
      <c r="K32" s="74">
        <v>1</v>
      </c>
      <c r="L32" s="74">
        <v>0</v>
      </c>
      <c r="M32" s="113">
        <f t="shared" si="8"/>
        <v>4.99</v>
      </c>
      <c r="N32" s="114">
        <v>0.02</v>
      </c>
      <c r="O32" s="113">
        <v>0.03</v>
      </c>
      <c r="P32" s="115">
        <v>0.01</v>
      </c>
      <c r="Q32" s="81">
        <f t="shared" si="1"/>
        <v>5.2894</v>
      </c>
      <c r="R32" s="74"/>
      <c r="S32" s="132"/>
      <c r="T32" s="83">
        <f t="shared" si="3"/>
        <v>0.2994</v>
      </c>
      <c r="U32" s="65">
        <v>0.05</v>
      </c>
      <c r="V32" s="95">
        <f t="shared" si="4"/>
        <v>5.55387</v>
      </c>
      <c r="Y32" s="96">
        <f t="shared" si="5"/>
        <v>0.563870000000001</v>
      </c>
      <c r="Z32" s="94">
        <v>0.8</v>
      </c>
      <c r="AA32" s="95">
        <f t="shared" si="6"/>
        <v>9.52092</v>
      </c>
      <c r="AB32" s="3">
        <v>9.9</v>
      </c>
      <c r="AD32" s="96">
        <f t="shared" si="7"/>
        <v>4.53092</v>
      </c>
      <c r="AE32" s="74" t="s">
        <v>63</v>
      </c>
      <c r="AF32" s="74"/>
      <c r="AG32" s="87" t="s">
        <v>475</v>
      </c>
      <c r="AH32" s="88">
        <v>0.13</v>
      </c>
      <c r="AI32" s="87"/>
      <c r="AJ32" s="87" t="s">
        <v>476</v>
      </c>
      <c r="AK32" s="74" t="s">
        <v>477</v>
      </c>
      <c r="AL32" s="74"/>
      <c r="AM32" s="74">
        <v>1</v>
      </c>
      <c r="AN32" s="74"/>
      <c r="AO32" s="74" t="s">
        <v>511</v>
      </c>
      <c r="AP32" s="87" t="s">
        <v>512</v>
      </c>
      <c r="AQ32" s="74"/>
    </row>
    <row r="33" s="70" customFormat="1" ht="20" customHeight="1" spans="1:43">
      <c r="A33" s="74">
        <v>31</v>
      </c>
      <c r="B33" s="74" t="s">
        <v>418</v>
      </c>
      <c r="C33" s="87" t="s">
        <v>471</v>
      </c>
      <c r="D33" s="123" t="s">
        <v>513</v>
      </c>
      <c r="E33" s="77"/>
      <c r="F33" s="185" t="s">
        <v>509</v>
      </c>
      <c r="G33" s="74"/>
      <c r="H33" s="74" t="s">
        <v>514</v>
      </c>
      <c r="I33" s="74" t="s">
        <v>101</v>
      </c>
      <c r="J33" s="74">
        <v>249.5</v>
      </c>
      <c r="K33" s="74">
        <v>1</v>
      </c>
      <c r="L33" s="74">
        <v>0</v>
      </c>
      <c r="M33" s="113">
        <f t="shared" si="8"/>
        <v>249.5</v>
      </c>
      <c r="N33" s="114">
        <v>0.02</v>
      </c>
      <c r="O33" s="113">
        <v>0.03</v>
      </c>
      <c r="P33" s="115">
        <v>0.01</v>
      </c>
      <c r="Q33" s="81">
        <f t="shared" si="1"/>
        <v>264.47</v>
      </c>
      <c r="R33" s="74"/>
      <c r="S33" s="132"/>
      <c r="T33" s="83">
        <f t="shared" si="3"/>
        <v>14.97</v>
      </c>
      <c r="U33" s="65">
        <v>0.05</v>
      </c>
      <c r="V33" s="95">
        <f t="shared" si="4"/>
        <v>277.6935</v>
      </c>
      <c r="Y33" s="96">
        <f t="shared" si="5"/>
        <v>28.1935</v>
      </c>
      <c r="Z33" s="94">
        <v>0.8</v>
      </c>
      <c r="AA33" s="95">
        <f t="shared" si="6"/>
        <v>476.046</v>
      </c>
      <c r="AB33" s="70">
        <f t="shared" ref="AB33:AB37" si="11">AB32*50</f>
        <v>495</v>
      </c>
      <c r="AD33" s="96">
        <f t="shared" si="7"/>
        <v>226.546</v>
      </c>
      <c r="AE33" s="74" t="s">
        <v>63</v>
      </c>
      <c r="AF33" s="74"/>
      <c r="AG33" s="87" t="s">
        <v>475</v>
      </c>
      <c r="AH33" s="88">
        <v>0.13</v>
      </c>
      <c r="AI33" s="87"/>
      <c r="AJ33" s="87" t="s">
        <v>476</v>
      </c>
      <c r="AK33" s="74" t="s">
        <v>477</v>
      </c>
      <c r="AL33" s="74"/>
      <c r="AM33" s="74">
        <v>50</v>
      </c>
      <c r="AN33" s="74"/>
      <c r="AO33" s="74" t="s">
        <v>515</v>
      </c>
      <c r="AP33" s="87" t="s">
        <v>512</v>
      </c>
      <c r="AQ33" s="74"/>
    </row>
    <row r="34" s="70" customFormat="1" ht="20" customHeight="1" spans="1:43">
      <c r="A34" s="74">
        <v>32</v>
      </c>
      <c r="B34" s="74" t="s">
        <v>418</v>
      </c>
      <c r="C34" s="87" t="s">
        <v>471</v>
      </c>
      <c r="D34" s="123" t="s">
        <v>516</v>
      </c>
      <c r="E34" s="77"/>
      <c r="F34" s="185" t="s">
        <v>517</v>
      </c>
      <c r="G34" s="74"/>
      <c r="H34" s="74" t="s">
        <v>518</v>
      </c>
      <c r="I34" s="74" t="s">
        <v>128</v>
      </c>
      <c r="J34" s="74">
        <v>4.9</v>
      </c>
      <c r="K34" s="74">
        <v>1</v>
      </c>
      <c r="L34" s="74">
        <v>0</v>
      </c>
      <c r="M34" s="113">
        <f t="shared" si="8"/>
        <v>4.9</v>
      </c>
      <c r="N34" s="114">
        <v>0.02</v>
      </c>
      <c r="O34" s="113">
        <v>0.03</v>
      </c>
      <c r="P34" s="115">
        <v>0.01</v>
      </c>
      <c r="Q34" s="81">
        <f t="shared" si="1"/>
        <v>5.194</v>
      </c>
      <c r="R34" s="74"/>
      <c r="S34" s="132"/>
      <c r="T34" s="83">
        <f t="shared" si="3"/>
        <v>0.294</v>
      </c>
      <c r="U34" s="65">
        <v>0.05</v>
      </c>
      <c r="V34" s="95">
        <f t="shared" si="4"/>
        <v>5.4537</v>
      </c>
      <c r="Y34" s="96">
        <f t="shared" si="5"/>
        <v>0.553700000000001</v>
      </c>
      <c r="Z34" s="94">
        <v>0.8</v>
      </c>
      <c r="AA34" s="95">
        <f t="shared" si="6"/>
        <v>9.3492</v>
      </c>
      <c r="AB34" s="3">
        <v>9.9</v>
      </c>
      <c r="AD34" s="96">
        <f t="shared" si="7"/>
        <v>4.4492</v>
      </c>
      <c r="AE34" s="74" t="s">
        <v>63</v>
      </c>
      <c r="AF34" s="74"/>
      <c r="AG34" s="87" t="s">
        <v>475</v>
      </c>
      <c r="AH34" s="88">
        <v>0.13</v>
      </c>
      <c r="AI34" s="87"/>
      <c r="AJ34" s="87" t="s">
        <v>476</v>
      </c>
      <c r="AK34" s="74" t="s">
        <v>477</v>
      </c>
      <c r="AL34" s="74"/>
      <c r="AM34" s="74">
        <v>1</v>
      </c>
      <c r="AN34" s="74"/>
      <c r="AO34" s="74" t="s">
        <v>519</v>
      </c>
      <c r="AP34" s="87" t="s">
        <v>520</v>
      </c>
      <c r="AQ34" s="74"/>
    </row>
    <row r="35" s="70" customFormat="1" ht="20" customHeight="1" spans="1:43">
      <c r="A35" s="74">
        <v>33</v>
      </c>
      <c r="B35" s="74" t="s">
        <v>418</v>
      </c>
      <c r="C35" s="87" t="s">
        <v>471</v>
      </c>
      <c r="D35" s="123" t="s">
        <v>521</v>
      </c>
      <c r="E35" s="77"/>
      <c r="F35" s="185" t="s">
        <v>517</v>
      </c>
      <c r="G35" s="74"/>
      <c r="H35" s="74" t="s">
        <v>522</v>
      </c>
      <c r="I35" s="74" t="s">
        <v>101</v>
      </c>
      <c r="J35" s="74">
        <v>245</v>
      </c>
      <c r="K35" s="74">
        <v>1</v>
      </c>
      <c r="L35" s="74">
        <v>0</v>
      </c>
      <c r="M35" s="113">
        <f t="shared" si="8"/>
        <v>245</v>
      </c>
      <c r="N35" s="114">
        <v>0.02</v>
      </c>
      <c r="O35" s="113">
        <v>0.03</v>
      </c>
      <c r="P35" s="115">
        <v>0.01</v>
      </c>
      <c r="Q35" s="81">
        <f t="shared" si="1"/>
        <v>259.7</v>
      </c>
      <c r="R35" s="74"/>
      <c r="S35" s="132"/>
      <c r="T35" s="83">
        <f t="shared" si="3"/>
        <v>14.7</v>
      </c>
      <c r="U35" s="65">
        <v>0.05</v>
      </c>
      <c r="V35" s="95">
        <f t="shared" si="4"/>
        <v>272.685</v>
      </c>
      <c r="Y35" s="96">
        <f t="shared" si="5"/>
        <v>27.685</v>
      </c>
      <c r="Z35" s="94">
        <v>0.8</v>
      </c>
      <c r="AA35" s="95">
        <f t="shared" si="6"/>
        <v>467.46</v>
      </c>
      <c r="AB35" s="70">
        <f t="shared" si="11"/>
        <v>495</v>
      </c>
      <c r="AD35" s="96">
        <f t="shared" si="7"/>
        <v>222.46</v>
      </c>
      <c r="AE35" s="74" t="s">
        <v>63</v>
      </c>
      <c r="AF35" s="74"/>
      <c r="AG35" s="87" t="s">
        <v>475</v>
      </c>
      <c r="AH35" s="88">
        <v>0.13</v>
      </c>
      <c r="AI35" s="87"/>
      <c r="AJ35" s="87" t="s">
        <v>476</v>
      </c>
      <c r="AK35" s="74" t="s">
        <v>477</v>
      </c>
      <c r="AL35" s="74"/>
      <c r="AM35" s="74">
        <v>50</v>
      </c>
      <c r="AN35" s="74"/>
      <c r="AO35" s="74" t="s">
        <v>523</v>
      </c>
      <c r="AP35" s="87" t="s">
        <v>520</v>
      </c>
      <c r="AQ35" s="74"/>
    </row>
    <row r="36" s="70" customFormat="1" ht="20" customHeight="1" spans="1:43">
      <c r="A36" s="74">
        <v>34</v>
      </c>
      <c r="B36" s="74" t="s">
        <v>418</v>
      </c>
      <c r="C36" s="87" t="s">
        <v>471</v>
      </c>
      <c r="D36" s="123" t="s">
        <v>524</v>
      </c>
      <c r="E36" s="77"/>
      <c r="F36" s="185" t="s">
        <v>525</v>
      </c>
      <c r="G36" s="74"/>
      <c r="H36" s="74" t="s">
        <v>526</v>
      </c>
      <c r="I36" s="74" t="s">
        <v>128</v>
      </c>
      <c r="J36" s="74">
        <v>5.3</v>
      </c>
      <c r="K36" s="74">
        <v>1</v>
      </c>
      <c r="L36" s="74">
        <v>0</v>
      </c>
      <c r="M36" s="113">
        <f t="shared" si="8"/>
        <v>5.3</v>
      </c>
      <c r="N36" s="114">
        <v>0.02</v>
      </c>
      <c r="O36" s="113">
        <v>0.03</v>
      </c>
      <c r="P36" s="115">
        <v>0.01</v>
      </c>
      <c r="Q36" s="81">
        <f t="shared" si="1"/>
        <v>5.618</v>
      </c>
      <c r="R36" s="74"/>
      <c r="S36" s="132"/>
      <c r="T36" s="83">
        <f t="shared" si="3"/>
        <v>0.318000000000001</v>
      </c>
      <c r="U36" s="65">
        <v>0.05</v>
      </c>
      <c r="V36" s="95">
        <f t="shared" si="4"/>
        <v>5.8989</v>
      </c>
      <c r="Y36" s="96">
        <f t="shared" si="5"/>
        <v>0.5989</v>
      </c>
      <c r="Z36" s="94">
        <v>0.7</v>
      </c>
      <c r="AA36" s="95">
        <f t="shared" si="6"/>
        <v>9.5506</v>
      </c>
      <c r="AB36" s="3">
        <v>9.9</v>
      </c>
      <c r="AD36" s="96">
        <f t="shared" si="7"/>
        <v>4.2506</v>
      </c>
      <c r="AE36" s="74" t="s">
        <v>63</v>
      </c>
      <c r="AF36" s="74"/>
      <c r="AG36" s="87" t="s">
        <v>475</v>
      </c>
      <c r="AH36" s="88">
        <v>0.13</v>
      </c>
      <c r="AI36" s="87"/>
      <c r="AJ36" s="87" t="s">
        <v>476</v>
      </c>
      <c r="AK36" s="74" t="s">
        <v>477</v>
      </c>
      <c r="AL36" s="74"/>
      <c r="AM36" s="74">
        <v>1</v>
      </c>
      <c r="AN36" s="74"/>
      <c r="AO36" s="74" t="s">
        <v>527</v>
      </c>
      <c r="AP36" s="87" t="s">
        <v>528</v>
      </c>
      <c r="AQ36" s="74"/>
    </row>
    <row r="37" s="70" customFormat="1" ht="20" customHeight="1" spans="1:43">
      <c r="A37" s="74">
        <v>35</v>
      </c>
      <c r="B37" s="74" t="s">
        <v>418</v>
      </c>
      <c r="C37" s="87" t="s">
        <v>471</v>
      </c>
      <c r="D37" s="123" t="s">
        <v>529</v>
      </c>
      <c r="E37" s="77"/>
      <c r="F37" s="185" t="s">
        <v>525</v>
      </c>
      <c r="G37" s="74"/>
      <c r="H37" s="74" t="s">
        <v>530</v>
      </c>
      <c r="I37" s="74" t="s">
        <v>101</v>
      </c>
      <c r="J37" s="74">
        <v>265</v>
      </c>
      <c r="K37" s="74">
        <v>1</v>
      </c>
      <c r="L37" s="74">
        <v>0</v>
      </c>
      <c r="M37" s="113">
        <f t="shared" si="8"/>
        <v>265</v>
      </c>
      <c r="N37" s="114">
        <v>0.02</v>
      </c>
      <c r="O37" s="113">
        <v>0.03</v>
      </c>
      <c r="P37" s="115">
        <v>0.01</v>
      </c>
      <c r="Q37" s="81">
        <f t="shared" si="1"/>
        <v>280.9</v>
      </c>
      <c r="R37" s="74"/>
      <c r="S37" s="132"/>
      <c r="T37" s="83">
        <f t="shared" si="3"/>
        <v>15.9</v>
      </c>
      <c r="U37" s="65">
        <v>0.05</v>
      </c>
      <c r="V37" s="95">
        <f t="shared" si="4"/>
        <v>294.945</v>
      </c>
      <c r="Y37" s="96">
        <f t="shared" si="5"/>
        <v>29.9450000000001</v>
      </c>
      <c r="Z37" s="94">
        <v>0.7</v>
      </c>
      <c r="AA37" s="95">
        <f t="shared" si="6"/>
        <v>477.53</v>
      </c>
      <c r="AB37" s="70">
        <f t="shared" si="11"/>
        <v>495</v>
      </c>
      <c r="AD37" s="96">
        <f t="shared" si="7"/>
        <v>212.53</v>
      </c>
      <c r="AE37" s="74" t="s">
        <v>63</v>
      </c>
      <c r="AF37" s="74"/>
      <c r="AG37" s="87" t="s">
        <v>475</v>
      </c>
      <c r="AH37" s="88">
        <v>0.13</v>
      </c>
      <c r="AI37" s="87"/>
      <c r="AJ37" s="87" t="s">
        <v>476</v>
      </c>
      <c r="AK37" s="74" t="s">
        <v>477</v>
      </c>
      <c r="AL37" s="74"/>
      <c r="AM37" s="74">
        <v>50</v>
      </c>
      <c r="AN37" s="74"/>
      <c r="AO37" s="74" t="s">
        <v>87</v>
      </c>
      <c r="AP37" s="87" t="s">
        <v>528</v>
      </c>
      <c r="AQ37" s="74"/>
    </row>
    <row r="38" s="70" customFormat="1" ht="20" customHeight="1" spans="1:43">
      <c r="A38" s="74">
        <v>36</v>
      </c>
      <c r="B38" s="74" t="s">
        <v>418</v>
      </c>
      <c r="C38" s="87" t="s">
        <v>471</v>
      </c>
      <c r="D38" s="123" t="s">
        <v>531</v>
      </c>
      <c r="E38" s="77"/>
      <c r="F38" s="185" t="s">
        <v>532</v>
      </c>
      <c r="G38" s="74"/>
      <c r="H38" s="74" t="s">
        <v>533</v>
      </c>
      <c r="I38" s="74" t="s">
        <v>128</v>
      </c>
      <c r="J38" s="74">
        <v>5.3</v>
      </c>
      <c r="K38" s="74">
        <v>1</v>
      </c>
      <c r="L38" s="74">
        <v>0</v>
      </c>
      <c r="M38" s="113">
        <f t="shared" si="8"/>
        <v>5.3</v>
      </c>
      <c r="N38" s="114">
        <v>0.02</v>
      </c>
      <c r="O38" s="113">
        <v>0.03</v>
      </c>
      <c r="P38" s="115">
        <v>0.01</v>
      </c>
      <c r="Q38" s="81">
        <f t="shared" si="1"/>
        <v>5.618</v>
      </c>
      <c r="R38" s="74"/>
      <c r="S38" s="132"/>
      <c r="T38" s="83">
        <f t="shared" si="3"/>
        <v>0.318000000000001</v>
      </c>
      <c r="U38" s="65">
        <v>0.05</v>
      </c>
      <c r="V38" s="95">
        <f t="shared" si="4"/>
        <v>5.8989</v>
      </c>
      <c r="Y38" s="96">
        <f t="shared" si="5"/>
        <v>0.5989</v>
      </c>
      <c r="Z38" s="94">
        <v>0.7</v>
      </c>
      <c r="AA38" s="95">
        <f t="shared" si="6"/>
        <v>9.5506</v>
      </c>
      <c r="AB38" s="3">
        <v>9.9</v>
      </c>
      <c r="AD38" s="96">
        <f t="shared" si="7"/>
        <v>4.2506</v>
      </c>
      <c r="AE38" s="74" t="s">
        <v>63</v>
      </c>
      <c r="AF38" s="74"/>
      <c r="AG38" s="87" t="s">
        <v>475</v>
      </c>
      <c r="AH38" s="88">
        <v>0.13</v>
      </c>
      <c r="AI38" s="87"/>
      <c r="AJ38" s="87" t="s">
        <v>476</v>
      </c>
      <c r="AK38" s="74" t="s">
        <v>477</v>
      </c>
      <c r="AL38" s="74"/>
      <c r="AM38" s="74">
        <v>1</v>
      </c>
      <c r="AN38" s="74"/>
      <c r="AO38" s="74" t="s">
        <v>534</v>
      </c>
      <c r="AP38" s="87" t="s">
        <v>535</v>
      </c>
      <c r="AQ38" s="74"/>
    </row>
    <row r="39" s="70" customFormat="1" ht="20" customHeight="1" spans="1:43">
      <c r="A39" s="74">
        <v>37</v>
      </c>
      <c r="B39" s="74" t="s">
        <v>418</v>
      </c>
      <c r="C39" s="87" t="s">
        <v>471</v>
      </c>
      <c r="D39" s="123" t="s">
        <v>536</v>
      </c>
      <c r="E39" s="77"/>
      <c r="F39" s="185" t="s">
        <v>532</v>
      </c>
      <c r="G39" s="74"/>
      <c r="H39" s="74" t="s">
        <v>537</v>
      </c>
      <c r="I39" s="74" t="s">
        <v>101</v>
      </c>
      <c r="J39" s="74">
        <v>265</v>
      </c>
      <c r="K39" s="74">
        <v>1</v>
      </c>
      <c r="L39" s="74">
        <v>0</v>
      </c>
      <c r="M39" s="113">
        <f t="shared" si="8"/>
        <v>265</v>
      </c>
      <c r="N39" s="114">
        <v>0.02</v>
      </c>
      <c r="O39" s="113">
        <v>0.03</v>
      </c>
      <c r="P39" s="115">
        <v>0.01</v>
      </c>
      <c r="Q39" s="81">
        <f t="shared" si="1"/>
        <v>280.9</v>
      </c>
      <c r="R39" s="74"/>
      <c r="S39" s="132"/>
      <c r="T39" s="83">
        <f t="shared" si="3"/>
        <v>15.9</v>
      </c>
      <c r="U39" s="65">
        <v>0.05</v>
      </c>
      <c r="V39" s="95">
        <f t="shared" si="4"/>
        <v>294.945</v>
      </c>
      <c r="Y39" s="96">
        <f t="shared" si="5"/>
        <v>29.9450000000001</v>
      </c>
      <c r="Z39" s="94">
        <v>0.7</v>
      </c>
      <c r="AA39" s="95">
        <f t="shared" si="6"/>
        <v>477.53</v>
      </c>
      <c r="AB39" s="70">
        <f>AB38*50</f>
        <v>495</v>
      </c>
      <c r="AD39" s="96">
        <f t="shared" si="7"/>
        <v>212.53</v>
      </c>
      <c r="AE39" s="74" t="s">
        <v>63</v>
      </c>
      <c r="AF39" s="74"/>
      <c r="AG39" s="87" t="s">
        <v>475</v>
      </c>
      <c r="AH39" s="88">
        <v>0.13</v>
      </c>
      <c r="AI39" s="87"/>
      <c r="AJ39" s="87" t="s">
        <v>476</v>
      </c>
      <c r="AK39" s="74" t="s">
        <v>477</v>
      </c>
      <c r="AL39" s="74"/>
      <c r="AM39" s="74">
        <v>50</v>
      </c>
      <c r="AN39" s="74"/>
      <c r="AO39" s="74" t="s">
        <v>538</v>
      </c>
      <c r="AP39" s="87" t="s">
        <v>535</v>
      </c>
      <c r="AQ39" s="74"/>
    </row>
    <row r="40" s="70" customFormat="1" ht="20" customHeight="1" spans="1:43">
      <c r="A40" s="74">
        <v>38</v>
      </c>
      <c r="B40" s="74" t="s">
        <v>418</v>
      </c>
      <c r="C40" s="87" t="s">
        <v>471</v>
      </c>
      <c r="D40" s="123" t="s">
        <v>539</v>
      </c>
      <c r="E40" s="77"/>
      <c r="F40" s="185" t="s">
        <v>540</v>
      </c>
      <c r="G40" s="74"/>
      <c r="H40" s="74" t="s">
        <v>541</v>
      </c>
      <c r="I40" s="74" t="s">
        <v>128</v>
      </c>
      <c r="J40" s="74">
        <v>4.9</v>
      </c>
      <c r="K40" s="74">
        <v>1</v>
      </c>
      <c r="L40" s="74">
        <v>0</v>
      </c>
      <c r="M40" s="113">
        <f t="shared" si="8"/>
        <v>4.9</v>
      </c>
      <c r="N40" s="114">
        <v>0.02</v>
      </c>
      <c r="O40" s="113">
        <v>0.03</v>
      </c>
      <c r="P40" s="115">
        <v>0.01</v>
      </c>
      <c r="Q40" s="81">
        <f t="shared" si="1"/>
        <v>5.194</v>
      </c>
      <c r="R40" s="74"/>
      <c r="S40" s="132"/>
      <c r="T40" s="83">
        <f t="shared" si="3"/>
        <v>0.294</v>
      </c>
      <c r="U40" s="65">
        <v>0.05</v>
      </c>
      <c r="V40" s="95">
        <f t="shared" si="4"/>
        <v>5.4537</v>
      </c>
      <c r="Y40" s="96">
        <f t="shared" si="5"/>
        <v>0.553700000000001</v>
      </c>
      <c r="Z40" s="94">
        <v>0.8</v>
      </c>
      <c r="AA40" s="95">
        <f t="shared" si="6"/>
        <v>9.3492</v>
      </c>
      <c r="AB40" s="3">
        <v>9.9</v>
      </c>
      <c r="AD40" s="96">
        <f t="shared" si="7"/>
        <v>4.4492</v>
      </c>
      <c r="AE40" s="74" t="s">
        <v>63</v>
      </c>
      <c r="AF40" s="74"/>
      <c r="AG40" s="87" t="s">
        <v>475</v>
      </c>
      <c r="AH40" s="88">
        <v>0.13</v>
      </c>
      <c r="AI40" s="87"/>
      <c r="AJ40" s="87" t="s">
        <v>476</v>
      </c>
      <c r="AK40" s="74" t="s">
        <v>477</v>
      </c>
      <c r="AL40" s="74"/>
      <c r="AM40" s="74">
        <v>1</v>
      </c>
      <c r="AN40" s="74"/>
      <c r="AO40" s="74" t="s">
        <v>511</v>
      </c>
      <c r="AP40" s="87" t="s">
        <v>542</v>
      </c>
      <c r="AQ40" s="74"/>
    </row>
    <row r="41" s="70" customFormat="1" ht="20" customHeight="1" spans="1:43">
      <c r="A41" s="74">
        <v>39</v>
      </c>
      <c r="B41" s="74" t="s">
        <v>418</v>
      </c>
      <c r="C41" s="87" t="s">
        <v>471</v>
      </c>
      <c r="D41" s="123" t="s">
        <v>543</v>
      </c>
      <c r="E41" s="77"/>
      <c r="F41" s="185" t="s">
        <v>540</v>
      </c>
      <c r="G41" s="74"/>
      <c r="H41" s="74" t="s">
        <v>514</v>
      </c>
      <c r="I41" s="74" t="s">
        <v>101</v>
      </c>
      <c r="J41" s="87">
        <v>245</v>
      </c>
      <c r="K41" s="74">
        <v>1</v>
      </c>
      <c r="L41" s="74">
        <v>0</v>
      </c>
      <c r="M41" s="113">
        <f t="shared" si="8"/>
        <v>245</v>
      </c>
      <c r="N41" s="114">
        <v>0.02</v>
      </c>
      <c r="O41" s="113">
        <v>0.03</v>
      </c>
      <c r="P41" s="115">
        <v>0.01</v>
      </c>
      <c r="Q41" s="81">
        <f t="shared" si="1"/>
        <v>259.7</v>
      </c>
      <c r="R41" s="74"/>
      <c r="S41" s="132"/>
      <c r="T41" s="83">
        <f t="shared" si="3"/>
        <v>14.7</v>
      </c>
      <c r="U41" s="65">
        <v>0.05</v>
      </c>
      <c r="V41" s="95">
        <f t="shared" si="4"/>
        <v>272.685</v>
      </c>
      <c r="Y41" s="96">
        <f t="shared" si="5"/>
        <v>27.685</v>
      </c>
      <c r="Z41" s="94">
        <v>0.8</v>
      </c>
      <c r="AA41" s="95">
        <f t="shared" si="6"/>
        <v>467.46</v>
      </c>
      <c r="AB41" s="70">
        <f>AB40*50</f>
        <v>495</v>
      </c>
      <c r="AD41" s="96">
        <f t="shared" si="7"/>
        <v>222.46</v>
      </c>
      <c r="AE41" s="74" t="s">
        <v>63</v>
      </c>
      <c r="AF41" s="74"/>
      <c r="AG41" s="87" t="s">
        <v>475</v>
      </c>
      <c r="AH41" s="88">
        <v>0.13</v>
      </c>
      <c r="AI41" s="87"/>
      <c r="AJ41" s="87" t="s">
        <v>476</v>
      </c>
      <c r="AK41" s="74" t="s">
        <v>477</v>
      </c>
      <c r="AL41" s="74"/>
      <c r="AM41" s="74">
        <v>50</v>
      </c>
      <c r="AN41" s="74"/>
      <c r="AO41" s="74" t="s">
        <v>515</v>
      </c>
      <c r="AP41" s="87" t="s">
        <v>542</v>
      </c>
      <c r="AQ41" s="74"/>
    </row>
    <row r="42" s="70" customFormat="1" ht="20" customHeight="1" spans="1:43">
      <c r="A42" s="74">
        <v>40</v>
      </c>
      <c r="B42" s="74" t="s">
        <v>418</v>
      </c>
      <c r="C42" s="87" t="s">
        <v>544</v>
      </c>
      <c r="D42" s="123" t="s">
        <v>545</v>
      </c>
      <c r="E42" s="77"/>
      <c r="F42" s="185" t="s">
        <v>546</v>
      </c>
      <c r="G42" s="74"/>
      <c r="H42" s="74" t="s">
        <v>547</v>
      </c>
      <c r="I42" s="74" t="s">
        <v>128</v>
      </c>
      <c r="J42" s="74">
        <v>4.9</v>
      </c>
      <c r="K42" s="74">
        <v>1</v>
      </c>
      <c r="L42" s="74">
        <v>0</v>
      </c>
      <c r="M42" s="113">
        <f t="shared" si="8"/>
        <v>4.9</v>
      </c>
      <c r="N42" s="114">
        <v>0.02</v>
      </c>
      <c r="O42" s="113">
        <v>0.03</v>
      </c>
      <c r="P42" s="115">
        <v>0.01</v>
      </c>
      <c r="Q42" s="81">
        <f t="shared" si="1"/>
        <v>5.194</v>
      </c>
      <c r="R42" s="74"/>
      <c r="S42" s="132"/>
      <c r="T42" s="83">
        <f t="shared" si="3"/>
        <v>0.294</v>
      </c>
      <c r="U42" s="65">
        <v>0.05</v>
      </c>
      <c r="V42" s="95">
        <f t="shared" si="4"/>
        <v>5.4537</v>
      </c>
      <c r="Y42" s="96">
        <f t="shared" si="5"/>
        <v>0.553700000000001</v>
      </c>
      <c r="Z42" s="94">
        <v>0.26</v>
      </c>
      <c r="AA42" s="95">
        <f t="shared" si="6"/>
        <v>6.54444</v>
      </c>
      <c r="AB42" s="134">
        <v>6.8</v>
      </c>
      <c r="AD42" s="96">
        <f t="shared" si="7"/>
        <v>1.64444</v>
      </c>
      <c r="AE42" s="87" t="s">
        <v>548</v>
      </c>
      <c r="AF42" s="74"/>
      <c r="AG42" s="87" t="s">
        <v>475</v>
      </c>
      <c r="AH42" s="88">
        <v>0.13</v>
      </c>
      <c r="AI42" s="87"/>
      <c r="AJ42" s="87" t="s">
        <v>476</v>
      </c>
      <c r="AK42" s="74" t="s">
        <v>477</v>
      </c>
      <c r="AL42" s="74"/>
      <c r="AM42" s="74">
        <v>1</v>
      </c>
      <c r="AN42" s="74"/>
      <c r="AO42" s="74" t="s">
        <v>369</v>
      </c>
      <c r="AP42" s="87" t="s">
        <v>549</v>
      </c>
      <c r="AQ42" s="74"/>
    </row>
    <row r="43" s="70" customFormat="1" ht="20" customHeight="1" spans="1:43">
      <c r="A43" s="74">
        <v>41</v>
      </c>
      <c r="B43" s="74" t="s">
        <v>418</v>
      </c>
      <c r="C43" s="87" t="s">
        <v>544</v>
      </c>
      <c r="D43" s="123" t="s">
        <v>550</v>
      </c>
      <c r="E43" s="77"/>
      <c r="F43" s="185" t="s">
        <v>546</v>
      </c>
      <c r="G43" s="74"/>
      <c r="H43" s="74" t="s">
        <v>551</v>
      </c>
      <c r="I43" s="74" t="s">
        <v>101</v>
      </c>
      <c r="J43" s="74">
        <v>294</v>
      </c>
      <c r="K43" s="74">
        <v>1</v>
      </c>
      <c r="L43" s="74">
        <v>0</v>
      </c>
      <c r="M43" s="113">
        <f t="shared" si="8"/>
        <v>294</v>
      </c>
      <c r="N43" s="114">
        <v>0.02</v>
      </c>
      <c r="O43" s="113">
        <v>0.03</v>
      </c>
      <c r="P43" s="115">
        <v>0.01</v>
      </c>
      <c r="Q43" s="81">
        <f t="shared" si="1"/>
        <v>311.64</v>
      </c>
      <c r="R43" s="74"/>
      <c r="S43" s="132"/>
      <c r="T43" s="83">
        <f t="shared" si="3"/>
        <v>17.64</v>
      </c>
      <c r="U43" s="65">
        <v>0.05</v>
      </c>
      <c r="V43" s="95">
        <f t="shared" si="4"/>
        <v>327.222</v>
      </c>
      <c r="Y43" s="96">
        <f t="shared" si="5"/>
        <v>33.222</v>
      </c>
      <c r="Z43" s="94">
        <v>0.26</v>
      </c>
      <c r="AA43" s="95">
        <f t="shared" si="6"/>
        <v>392.6664</v>
      </c>
      <c r="AB43" s="70">
        <f>AB42*60</f>
        <v>408</v>
      </c>
      <c r="AD43" s="96">
        <f t="shared" si="7"/>
        <v>98.6664000000001</v>
      </c>
      <c r="AE43" s="87" t="s">
        <v>548</v>
      </c>
      <c r="AF43" s="74"/>
      <c r="AG43" s="87" t="s">
        <v>475</v>
      </c>
      <c r="AH43" s="88">
        <v>0.13</v>
      </c>
      <c r="AI43" s="87"/>
      <c r="AJ43" s="87" t="s">
        <v>476</v>
      </c>
      <c r="AK43" s="74" t="s">
        <v>477</v>
      </c>
      <c r="AL43" s="74"/>
      <c r="AM43" s="74">
        <v>60</v>
      </c>
      <c r="AN43" s="74"/>
      <c r="AO43" s="74" t="s">
        <v>501</v>
      </c>
      <c r="AP43" s="87" t="s">
        <v>549</v>
      </c>
      <c r="AQ43" s="74"/>
    </row>
    <row r="44" s="70" customFormat="1" ht="20" customHeight="1" spans="1:43">
      <c r="A44" s="74">
        <v>42</v>
      </c>
      <c r="B44" s="74" t="s">
        <v>418</v>
      </c>
      <c r="C44" s="127" t="s">
        <v>552</v>
      </c>
      <c r="D44" s="123" t="s">
        <v>553</v>
      </c>
      <c r="E44" s="135"/>
      <c r="F44" s="74"/>
      <c r="G44" s="74"/>
      <c r="H44" s="74" t="s">
        <v>440</v>
      </c>
      <c r="I44" s="74" t="s">
        <v>128</v>
      </c>
      <c r="J44" s="74">
        <v>225</v>
      </c>
      <c r="K44" s="74">
        <v>1</v>
      </c>
      <c r="L44" s="74">
        <v>0</v>
      </c>
      <c r="M44" s="113">
        <f t="shared" si="8"/>
        <v>225</v>
      </c>
      <c r="N44" s="114">
        <v>0.02</v>
      </c>
      <c r="O44" s="113">
        <v>0.03</v>
      </c>
      <c r="P44" s="115">
        <v>0.12</v>
      </c>
      <c r="Q44" s="81">
        <f t="shared" si="1"/>
        <v>263.25</v>
      </c>
      <c r="R44" s="74">
        <v>265</v>
      </c>
      <c r="S44" s="74"/>
      <c r="T44" s="83">
        <f t="shared" si="3"/>
        <v>38.25</v>
      </c>
      <c r="U44" s="65">
        <v>0.05</v>
      </c>
      <c r="V44" s="95">
        <f t="shared" si="4"/>
        <v>276.4125</v>
      </c>
      <c r="Y44" s="96">
        <f t="shared" si="5"/>
        <v>51.4125</v>
      </c>
      <c r="Z44" s="94">
        <v>0.12</v>
      </c>
      <c r="AA44" s="95">
        <f t="shared" si="6"/>
        <v>294.84</v>
      </c>
      <c r="AB44" s="70">
        <v>291.5</v>
      </c>
      <c r="AD44" s="96">
        <f t="shared" si="7"/>
        <v>69.84</v>
      </c>
      <c r="AE44" s="74" t="s">
        <v>108</v>
      </c>
      <c r="AF44" s="74" t="s">
        <v>554</v>
      </c>
      <c r="AG44" s="87" t="s">
        <v>184</v>
      </c>
      <c r="AH44" s="88">
        <v>0.09</v>
      </c>
      <c r="AI44" s="87" t="s">
        <v>185</v>
      </c>
      <c r="AJ44" s="136" t="s">
        <v>555</v>
      </c>
      <c r="AK44" s="74"/>
      <c r="AL44" s="74"/>
      <c r="AM44" s="74">
        <v>1</v>
      </c>
      <c r="AN44" s="74"/>
      <c r="AO44" s="74" t="s">
        <v>441</v>
      </c>
      <c r="AP44" s="137" t="s">
        <v>556</v>
      </c>
      <c r="AQ44" s="74" t="s">
        <v>557</v>
      </c>
    </row>
    <row r="45" s="70" customFormat="1" ht="20" customHeight="1" spans="1:43">
      <c r="A45" s="74">
        <v>43</v>
      </c>
      <c r="B45" s="74" t="s">
        <v>418</v>
      </c>
      <c r="C45" s="127" t="s">
        <v>552</v>
      </c>
      <c r="D45" s="123" t="s">
        <v>558</v>
      </c>
      <c r="E45" s="77"/>
      <c r="F45" s="74"/>
      <c r="G45" s="74"/>
      <c r="H45" s="74" t="s">
        <v>440</v>
      </c>
      <c r="I45" s="74" t="s">
        <v>128</v>
      </c>
      <c r="J45" s="74">
        <v>200</v>
      </c>
      <c r="K45" s="74">
        <v>1</v>
      </c>
      <c r="L45" s="74">
        <v>0</v>
      </c>
      <c r="M45" s="113">
        <f t="shared" si="8"/>
        <v>200</v>
      </c>
      <c r="N45" s="114">
        <v>0.02</v>
      </c>
      <c r="O45" s="113">
        <v>0.03</v>
      </c>
      <c r="P45" s="115">
        <v>0.12</v>
      </c>
      <c r="Q45" s="81">
        <f t="shared" si="1"/>
        <v>234</v>
      </c>
      <c r="R45" s="74">
        <v>240</v>
      </c>
      <c r="S45" s="74"/>
      <c r="T45" s="83">
        <f t="shared" si="3"/>
        <v>34</v>
      </c>
      <c r="U45" s="65">
        <v>0.05</v>
      </c>
      <c r="V45" s="95">
        <f t="shared" si="4"/>
        <v>245.7</v>
      </c>
      <c r="Y45" s="96">
        <f t="shared" si="5"/>
        <v>45.7</v>
      </c>
      <c r="Z45" s="94">
        <v>0.14</v>
      </c>
      <c r="AA45" s="95">
        <f t="shared" si="6"/>
        <v>266.76</v>
      </c>
      <c r="AB45" s="70">
        <v>264</v>
      </c>
      <c r="AD45" s="96">
        <f t="shared" si="7"/>
        <v>66.76</v>
      </c>
      <c r="AE45" s="74" t="s">
        <v>108</v>
      </c>
      <c r="AF45" s="74" t="s">
        <v>554</v>
      </c>
      <c r="AG45" s="87" t="s">
        <v>184</v>
      </c>
      <c r="AH45" s="88">
        <v>0.09</v>
      </c>
      <c r="AI45" s="87" t="s">
        <v>185</v>
      </c>
      <c r="AJ45" s="136" t="s">
        <v>555</v>
      </c>
      <c r="AK45" s="74"/>
      <c r="AL45" s="74"/>
      <c r="AM45" s="74">
        <v>1</v>
      </c>
      <c r="AN45" s="74"/>
      <c r="AO45" s="74" t="s">
        <v>441</v>
      </c>
      <c r="AP45" s="137" t="s">
        <v>556</v>
      </c>
      <c r="AQ45" s="74" t="s">
        <v>557</v>
      </c>
    </row>
    <row r="46" s="70" customFormat="1" ht="20" customHeight="1" spans="1:43">
      <c r="A46" s="74">
        <v>44</v>
      </c>
      <c r="B46" s="76" t="s">
        <v>559</v>
      </c>
      <c r="C46" s="74"/>
      <c r="D46" s="90" t="s">
        <v>560</v>
      </c>
      <c r="E46" s="77"/>
      <c r="F46" s="74"/>
      <c r="G46" s="74"/>
      <c r="H46" s="74" t="s">
        <v>149</v>
      </c>
      <c r="I46" s="76" t="s">
        <v>128</v>
      </c>
      <c r="J46" s="76">
        <v>25</v>
      </c>
      <c r="K46" s="74">
        <v>1</v>
      </c>
      <c r="L46" s="74">
        <v>0</v>
      </c>
      <c r="M46" s="113">
        <f t="shared" si="8"/>
        <v>25</v>
      </c>
      <c r="N46" s="114">
        <v>0.02</v>
      </c>
      <c r="O46" s="113">
        <v>0.03</v>
      </c>
      <c r="P46" s="115">
        <v>0.01</v>
      </c>
      <c r="Q46" s="81">
        <f t="shared" si="1"/>
        <v>26.5</v>
      </c>
      <c r="R46" s="74"/>
      <c r="S46" s="74"/>
      <c r="T46" s="83">
        <f t="shared" si="3"/>
        <v>1.5</v>
      </c>
      <c r="U46" s="65">
        <v>0.05</v>
      </c>
      <c r="V46" s="95">
        <f t="shared" si="4"/>
        <v>27.825</v>
      </c>
      <c r="Y46" s="96">
        <f t="shared" si="5"/>
        <v>2.825</v>
      </c>
      <c r="Z46" s="94">
        <v>0.29</v>
      </c>
      <c r="AA46" s="95">
        <f t="shared" si="6"/>
        <v>34.185</v>
      </c>
      <c r="AB46" s="92">
        <v>36</v>
      </c>
      <c r="AD46" s="96">
        <f t="shared" si="7"/>
        <v>9.185</v>
      </c>
      <c r="AE46" s="74" t="s">
        <v>63</v>
      </c>
      <c r="AF46" s="74"/>
      <c r="AG46" s="87" t="s">
        <v>96</v>
      </c>
      <c r="AH46" s="88">
        <v>0.09</v>
      </c>
      <c r="AI46" s="87"/>
      <c r="AJ46" s="87" t="s">
        <v>97</v>
      </c>
      <c r="AK46" s="74" t="s">
        <v>98</v>
      </c>
      <c r="AL46" s="74"/>
      <c r="AM46" s="74">
        <v>1</v>
      </c>
      <c r="AN46" s="74">
        <v>0.00133</v>
      </c>
      <c r="AO46" s="74" t="s">
        <v>561</v>
      </c>
      <c r="AP46" s="87" t="s">
        <v>562</v>
      </c>
      <c r="AQ46" s="74"/>
    </row>
    <row r="47" s="70" customFormat="1" ht="20" customHeight="1" spans="1:43">
      <c r="A47" s="74">
        <v>45</v>
      </c>
      <c r="B47" s="76" t="s">
        <v>559</v>
      </c>
      <c r="C47" s="74"/>
      <c r="D47" s="90" t="s">
        <v>563</v>
      </c>
      <c r="E47" s="77"/>
      <c r="F47" s="74"/>
      <c r="G47" s="74"/>
      <c r="H47" s="74" t="s">
        <v>149</v>
      </c>
      <c r="I47" s="76" t="s">
        <v>128</v>
      </c>
      <c r="J47" s="76">
        <v>23</v>
      </c>
      <c r="K47" s="74">
        <v>1</v>
      </c>
      <c r="L47" s="74">
        <v>0</v>
      </c>
      <c r="M47" s="113">
        <f t="shared" si="8"/>
        <v>23</v>
      </c>
      <c r="N47" s="114">
        <v>0.02</v>
      </c>
      <c r="O47" s="113">
        <v>0.03</v>
      </c>
      <c r="P47" s="115">
        <v>0.01</v>
      </c>
      <c r="Q47" s="81">
        <f t="shared" si="1"/>
        <v>24.38</v>
      </c>
      <c r="R47" s="74"/>
      <c r="S47" s="74"/>
      <c r="T47" s="83">
        <f t="shared" si="3"/>
        <v>1.38</v>
      </c>
      <c r="U47" s="65">
        <v>0.05</v>
      </c>
      <c r="V47" s="95">
        <f t="shared" si="4"/>
        <v>25.599</v>
      </c>
      <c r="Y47" s="96">
        <f t="shared" si="5"/>
        <v>2.599</v>
      </c>
      <c r="Z47" s="94">
        <v>0.15</v>
      </c>
      <c r="AA47" s="95">
        <f t="shared" si="6"/>
        <v>28.037</v>
      </c>
      <c r="AB47" s="92">
        <v>29</v>
      </c>
      <c r="AD47" s="96">
        <f t="shared" si="7"/>
        <v>5.037</v>
      </c>
      <c r="AE47" s="74" t="s">
        <v>63</v>
      </c>
      <c r="AF47" s="74"/>
      <c r="AG47" s="87" t="s">
        <v>96</v>
      </c>
      <c r="AH47" s="88">
        <v>0.09</v>
      </c>
      <c r="AI47" s="87"/>
      <c r="AJ47" s="87" t="s">
        <v>97</v>
      </c>
      <c r="AK47" s="74" t="s">
        <v>98</v>
      </c>
      <c r="AL47" s="74"/>
      <c r="AM47" s="74">
        <v>1</v>
      </c>
      <c r="AN47" s="74">
        <v>0.00133</v>
      </c>
      <c r="AO47" s="74" t="s">
        <v>561</v>
      </c>
      <c r="AP47" s="87" t="s">
        <v>564</v>
      </c>
      <c r="AQ47" s="74"/>
    </row>
    <row r="48" s="70" customFormat="1" ht="20" customHeight="1" spans="1:43">
      <c r="A48" s="74">
        <v>46</v>
      </c>
      <c r="B48" s="76" t="s">
        <v>559</v>
      </c>
      <c r="C48" s="74"/>
      <c r="D48" s="90" t="s">
        <v>565</v>
      </c>
      <c r="E48" s="77"/>
      <c r="F48" s="74"/>
      <c r="G48" s="74"/>
      <c r="H48" s="74" t="s">
        <v>149</v>
      </c>
      <c r="I48" s="76" t="s">
        <v>128</v>
      </c>
      <c r="J48" s="76">
        <v>27</v>
      </c>
      <c r="K48" s="74">
        <v>1</v>
      </c>
      <c r="L48" s="74">
        <v>0</v>
      </c>
      <c r="M48" s="113">
        <f t="shared" si="8"/>
        <v>27</v>
      </c>
      <c r="N48" s="114">
        <v>0.02</v>
      </c>
      <c r="O48" s="113">
        <v>0.03</v>
      </c>
      <c r="P48" s="115">
        <v>0.01</v>
      </c>
      <c r="Q48" s="81">
        <f t="shared" si="1"/>
        <v>28.62</v>
      </c>
      <c r="R48" s="74"/>
      <c r="S48" s="74"/>
      <c r="T48" s="83">
        <f t="shared" si="3"/>
        <v>1.62</v>
      </c>
      <c r="U48" s="65">
        <v>0.05</v>
      </c>
      <c r="V48" s="95">
        <f t="shared" si="4"/>
        <v>30.051</v>
      </c>
      <c r="Y48" s="96">
        <f t="shared" si="5"/>
        <v>3.051</v>
      </c>
      <c r="Z48" s="94">
        <v>0.2</v>
      </c>
      <c r="AA48" s="95">
        <f t="shared" si="6"/>
        <v>34.344</v>
      </c>
      <c r="AB48" s="92">
        <v>35</v>
      </c>
      <c r="AD48" s="96">
        <f t="shared" si="7"/>
        <v>7.344</v>
      </c>
      <c r="AE48" s="87" t="s">
        <v>63</v>
      </c>
      <c r="AF48" s="74"/>
      <c r="AG48" s="87" t="s">
        <v>96</v>
      </c>
      <c r="AH48" s="88">
        <v>0.09</v>
      </c>
      <c r="AI48" s="87"/>
      <c r="AJ48" s="87" t="s">
        <v>97</v>
      </c>
      <c r="AK48" s="74" t="s">
        <v>98</v>
      </c>
      <c r="AL48" s="74"/>
      <c r="AM48" s="74">
        <v>1</v>
      </c>
      <c r="AN48" s="74">
        <v>0.00133</v>
      </c>
      <c r="AO48" s="74" t="s">
        <v>561</v>
      </c>
      <c r="AP48" s="87" t="s">
        <v>566</v>
      </c>
      <c r="AQ48" s="74"/>
    </row>
    <row r="49" s="70" customFormat="1" ht="20" customHeight="1" spans="1:43">
      <c r="A49" s="74">
        <v>47</v>
      </c>
      <c r="B49" s="76" t="s">
        <v>559</v>
      </c>
      <c r="C49" s="74"/>
      <c r="D49" s="90" t="s">
        <v>567</v>
      </c>
      <c r="E49" s="77"/>
      <c r="F49" s="74"/>
      <c r="G49" s="74"/>
      <c r="H49" s="74" t="s">
        <v>568</v>
      </c>
      <c r="I49" s="76" t="s">
        <v>128</v>
      </c>
      <c r="J49" s="76">
        <v>50</v>
      </c>
      <c r="K49" s="74">
        <v>1</v>
      </c>
      <c r="L49" s="74">
        <v>0</v>
      </c>
      <c r="M49" s="113">
        <f t="shared" si="8"/>
        <v>50</v>
      </c>
      <c r="N49" s="114">
        <v>0.02</v>
      </c>
      <c r="O49" s="113">
        <v>0.03</v>
      </c>
      <c r="P49" s="115">
        <v>0.01</v>
      </c>
      <c r="Q49" s="81">
        <f t="shared" si="1"/>
        <v>53</v>
      </c>
      <c r="R49" s="74"/>
      <c r="S49" s="74"/>
      <c r="T49" s="83">
        <f t="shared" si="3"/>
        <v>3</v>
      </c>
      <c r="U49" s="65">
        <v>0.05</v>
      </c>
      <c r="V49" s="95">
        <f t="shared" si="4"/>
        <v>55.65</v>
      </c>
      <c r="Y49" s="96">
        <f t="shared" si="5"/>
        <v>5.65000000000001</v>
      </c>
      <c r="Z49" s="94">
        <v>0.06</v>
      </c>
      <c r="AA49" s="95">
        <f t="shared" si="6"/>
        <v>56.18</v>
      </c>
      <c r="AB49" s="92">
        <v>58</v>
      </c>
      <c r="AD49" s="96">
        <f t="shared" si="7"/>
        <v>6.18</v>
      </c>
      <c r="AE49" s="74" t="s">
        <v>63</v>
      </c>
      <c r="AF49" s="74"/>
      <c r="AG49" s="87" t="s">
        <v>96</v>
      </c>
      <c r="AH49" s="88">
        <v>0.09</v>
      </c>
      <c r="AI49" s="87"/>
      <c r="AJ49" s="87" t="s">
        <v>97</v>
      </c>
      <c r="AK49" s="74" t="s">
        <v>98</v>
      </c>
      <c r="AL49" s="74"/>
      <c r="AM49" s="74">
        <v>1</v>
      </c>
      <c r="AN49" s="74">
        <v>0.00549</v>
      </c>
      <c r="AO49" s="74" t="s">
        <v>428</v>
      </c>
      <c r="AP49" s="87" t="s">
        <v>569</v>
      </c>
      <c r="AQ49" s="74"/>
    </row>
    <row r="50" s="70" customFormat="1" ht="20" customHeight="1" spans="1:43">
      <c r="A50" s="74">
        <v>48</v>
      </c>
      <c r="B50" s="76" t="s">
        <v>559</v>
      </c>
      <c r="C50" s="74"/>
      <c r="D50" s="90" t="s">
        <v>570</v>
      </c>
      <c r="E50" s="77"/>
      <c r="F50" s="74"/>
      <c r="G50" s="74"/>
      <c r="H50" s="74" t="s">
        <v>568</v>
      </c>
      <c r="I50" s="76" t="s">
        <v>128</v>
      </c>
      <c r="J50" s="76">
        <v>95</v>
      </c>
      <c r="K50" s="74">
        <v>1</v>
      </c>
      <c r="L50" s="74">
        <v>0</v>
      </c>
      <c r="M50" s="113">
        <f t="shared" si="8"/>
        <v>95</v>
      </c>
      <c r="N50" s="114">
        <v>0.02</v>
      </c>
      <c r="O50" s="113">
        <v>0.03</v>
      </c>
      <c r="P50" s="115">
        <v>0.01</v>
      </c>
      <c r="Q50" s="81">
        <f t="shared" si="1"/>
        <v>100.7</v>
      </c>
      <c r="R50" s="74"/>
      <c r="S50" s="74"/>
      <c r="T50" s="83">
        <f t="shared" si="3"/>
        <v>5.7</v>
      </c>
      <c r="U50" s="65">
        <v>0.05</v>
      </c>
      <c r="V50" s="95">
        <f t="shared" si="4"/>
        <v>105.735</v>
      </c>
      <c r="Y50" s="96">
        <f t="shared" si="5"/>
        <v>10.735</v>
      </c>
      <c r="Z50" s="138">
        <v>0</v>
      </c>
      <c r="AA50" s="106">
        <f t="shared" si="6"/>
        <v>100.7</v>
      </c>
      <c r="AB50" s="139">
        <v>100</v>
      </c>
      <c r="AD50" s="96">
        <f t="shared" si="7"/>
        <v>5.7</v>
      </c>
      <c r="AE50" s="74" t="s">
        <v>63</v>
      </c>
      <c r="AF50" s="74"/>
      <c r="AG50" s="87" t="s">
        <v>96</v>
      </c>
      <c r="AH50" s="88">
        <v>0.09</v>
      </c>
      <c r="AI50" s="87"/>
      <c r="AJ50" s="87" t="s">
        <v>97</v>
      </c>
      <c r="AK50" s="74" t="s">
        <v>98</v>
      </c>
      <c r="AL50" s="74"/>
      <c r="AM50" s="74">
        <v>1</v>
      </c>
      <c r="AN50" s="74">
        <v>0.00549</v>
      </c>
      <c r="AO50" s="74" t="s">
        <v>428</v>
      </c>
      <c r="AP50" s="87" t="s">
        <v>571</v>
      </c>
      <c r="AQ50" s="74"/>
    </row>
    <row r="51" s="70" customFormat="1" ht="20" customHeight="1" spans="1:43">
      <c r="A51" s="74">
        <v>49</v>
      </c>
      <c r="B51" s="76" t="s">
        <v>559</v>
      </c>
      <c r="C51" s="74"/>
      <c r="D51" s="90" t="s">
        <v>572</v>
      </c>
      <c r="E51" s="77"/>
      <c r="F51" s="74"/>
      <c r="G51" s="74"/>
      <c r="H51" s="74" t="s">
        <v>568</v>
      </c>
      <c r="I51" s="76" t="s">
        <v>128</v>
      </c>
      <c r="J51" s="76">
        <v>88</v>
      </c>
      <c r="K51" s="74">
        <v>1</v>
      </c>
      <c r="L51" s="74">
        <v>0</v>
      </c>
      <c r="M51" s="113">
        <f t="shared" si="8"/>
        <v>88</v>
      </c>
      <c r="N51" s="114">
        <v>0.02</v>
      </c>
      <c r="O51" s="113">
        <v>0.03</v>
      </c>
      <c r="P51" s="115">
        <v>0.01</v>
      </c>
      <c r="Q51" s="81">
        <f t="shared" si="1"/>
        <v>93.28</v>
      </c>
      <c r="R51" s="74"/>
      <c r="S51" s="74"/>
      <c r="T51" s="83">
        <f t="shared" si="3"/>
        <v>5.28</v>
      </c>
      <c r="U51" s="65">
        <v>0.05</v>
      </c>
      <c r="V51" s="95">
        <f t="shared" si="4"/>
        <v>97.944</v>
      </c>
      <c r="Y51" s="96">
        <f t="shared" si="5"/>
        <v>9.944</v>
      </c>
      <c r="Z51" s="138">
        <v>0</v>
      </c>
      <c r="AA51" s="106">
        <f t="shared" si="6"/>
        <v>93.28</v>
      </c>
      <c r="AB51" s="139">
        <v>90</v>
      </c>
      <c r="AD51" s="96">
        <f t="shared" si="7"/>
        <v>5.28</v>
      </c>
      <c r="AE51" s="74" t="s">
        <v>63</v>
      </c>
      <c r="AF51" s="74"/>
      <c r="AG51" s="87" t="s">
        <v>96</v>
      </c>
      <c r="AH51" s="88">
        <v>0.09</v>
      </c>
      <c r="AI51" s="87"/>
      <c r="AJ51" s="87" t="s">
        <v>97</v>
      </c>
      <c r="AK51" s="74" t="s">
        <v>98</v>
      </c>
      <c r="AL51" s="74"/>
      <c r="AM51" s="74">
        <v>1</v>
      </c>
      <c r="AN51" s="74">
        <v>0.00549</v>
      </c>
      <c r="AO51" s="74" t="s">
        <v>428</v>
      </c>
      <c r="AP51" s="87" t="s">
        <v>573</v>
      </c>
      <c r="AQ51" s="74"/>
    </row>
  </sheetData>
  <mergeCells count="6">
    <mergeCell ref="A1:M1"/>
    <mergeCell ref="N1:O1"/>
    <mergeCell ref="P1:T1"/>
    <mergeCell ref="U1:Y1"/>
    <mergeCell ref="Z1:AD1"/>
    <mergeCell ref="K2:L2"/>
  </mergeCells>
  <conditionalFormatting sqref="E18">
    <cfRule type="duplicateValues" dxfId="0" priority="27"/>
  </conditionalFormatting>
  <conditionalFormatting sqref="J18">
    <cfRule type="duplicateValues" dxfId="0" priority="20"/>
  </conditionalFormatting>
  <conditionalFormatting sqref="AB18">
    <cfRule type="duplicateValues" dxfId="0" priority="7"/>
  </conditionalFormatting>
  <conditionalFormatting sqref="J19">
    <cfRule type="duplicateValues" dxfId="0" priority="19"/>
  </conditionalFormatting>
  <conditionalFormatting sqref="E20">
    <cfRule type="duplicateValues" dxfId="0" priority="26"/>
  </conditionalFormatting>
  <conditionalFormatting sqref="J20">
    <cfRule type="duplicateValues" dxfId="0" priority="18"/>
  </conditionalFormatting>
  <conditionalFormatting sqref="AB20">
    <cfRule type="duplicateValues" dxfId="0" priority="6"/>
  </conditionalFormatting>
  <conditionalFormatting sqref="J21">
    <cfRule type="duplicateValues" dxfId="0" priority="17"/>
  </conditionalFormatting>
  <conditionalFormatting sqref="E22">
    <cfRule type="duplicateValues" dxfId="0" priority="25"/>
  </conditionalFormatting>
  <conditionalFormatting sqref="J22">
    <cfRule type="duplicateValues" dxfId="0" priority="16"/>
  </conditionalFormatting>
  <conditionalFormatting sqref="AB22">
    <cfRule type="duplicateValues" dxfId="0" priority="5"/>
  </conditionalFormatting>
  <conditionalFormatting sqref="J23">
    <cfRule type="duplicateValues" dxfId="0" priority="15"/>
  </conditionalFormatting>
  <conditionalFormatting sqref="E24">
    <cfRule type="duplicateValues" dxfId="0" priority="24"/>
  </conditionalFormatting>
  <conditionalFormatting sqref="J24">
    <cfRule type="duplicateValues" dxfId="0" priority="14"/>
  </conditionalFormatting>
  <conditionalFormatting sqref="AB24">
    <cfRule type="duplicateValues" dxfId="0" priority="4"/>
  </conditionalFormatting>
  <conditionalFormatting sqref="J25">
    <cfRule type="duplicateValues" dxfId="0" priority="13"/>
  </conditionalFormatting>
  <conditionalFormatting sqref="E26">
    <cfRule type="duplicateValues" dxfId="0" priority="23"/>
  </conditionalFormatting>
  <conditionalFormatting sqref="AB26">
    <cfRule type="duplicateValues" dxfId="0" priority="3"/>
  </conditionalFormatting>
  <conditionalFormatting sqref="J27">
    <cfRule type="duplicateValues" dxfId="0" priority="12"/>
  </conditionalFormatting>
  <conditionalFormatting sqref="E28">
    <cfRule type="duplicateValues" dxfId="0" priority="22"/>
  </conditionalFormatting>
  <conditionalFormatting sqref="J28">
    <cfRule type="duplicateValues" dxfId="0" priority="11"/>
  </conditionalFormatting>
  <conditionalFormatting sqref="AB28">
    <cfRule type="duplicateValues" dxfId="0" priority="2"/>
  </conditionalFormatting>
  <conditionalFormatting sqref="J29">
    <cfRule type="duplicateValues" dxfId="0" priority="10"/>
  </conditionalFormatting>
  <conditionalFormatting sqref="E30">
    <cfRule type="duplicateValues" dxfId="0" priority="21"/>
  </conditionalFormatting>
  <conditionalFormatting sqref="J30">
    <cfRule type="duplicateValues" dxfId="0" priority="9"/>
  </conditionalFormatting>
  <conditionalFormatting sqref="AB30">
    <cfRule type="duplicateValues" dxfId="0" priority="1"/>
  </conditionalFormatting>
  <conditionalFormatting sqref="J31">
    <cfRule type="duplicateValues" dxfId="0" priority="8"/>
  </conditionalFormatting>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13"/>
  <sheetViews>
    <sheetView zoomScale="80" zoomScaleNormal="80" workbookViewId="0">
      <pane ySplit="2" topLeftCell="A3" activePane="bottomLeft" state="frozen"/>
      <selection/>
      <selection pane="bottomLeft" activeCell="AA2" sqref="AA$1:AA$1048576"/>
    </sheetView>
  </sheetViews>
  <sheetFormatPr defaultColWidth="9" defaultRowHeight="13.5"/>
  <cols>
    <col min="4" max="4" width="33.275" customWidth="1"/>
    <col min="10" max="10" width="14.0166666666667" customWidth="1"/>
    <col min="13" max="13" width="15.9666666666667" customWidth="1"/>
    <col min="14" max="14" width="11.3833333333333" customWidth="1"/>
    <col min="15" max="15" width="14.025" customWidth="1"/>
    <col min="17" max="17" width="16.1083333333333" style="6" customWidth="1"/>
    <col min="18" max="19" width="15.275" customWidth="1"/>
    <col min="22" max="22" width="13.8833333333333" style="6" customWidth="1"/>
    <col min="23" max="23" width="14.9916666666667" customWidth="1"/>
    <col min="24" max="24" width="14.725" customWidth="1"/>
    <col min="26" max="26" width="9" style="108"/>
    <col min="27" max="27" width="11.3833333333333" style="6" customWidth="1"/>
    <col min="28" max="28" width="14.725" customWidth="1"/>
    <col min="29" max="29" width="13.1916666666667" customWidth="1"/>
    <col min="36" max="36" width="32.075" customWidth="1"/>
  </cols>
  <sheetData>
    <row r="1" s="1" customFormat="1" ht="52" customHeight="1" spans="1:62">
      <c r="A1" s="7" t="s">
        <v>0</v>
      </c>
      <c r="B1" s="7"/>
      <c r="C1" s="7"/>
      <c r="D1" s="7"/>
      <c r="E1" s="7"/>
      <c r="F1" s="7"/>
      <c r="G1" s="7"/>
      <c r="H1" s="7"/>
      <c r="I1" s="7"/>
      <c r="J1" s="7"/>
      <c r="K1" s="7"/>
      <c r="L1" s="7"/>
      <c r="M1" s="7"/>
      <c r="N1" s="8" t="s">
        <v>1</v>
      </c>
      <c r="O1" s="9"/>
      <c r="P1" s="8" t="s">
        <v>2</v>
      </c>
      <c r="Q1" s="10"/>
      <c r="R1" s="11"/>
      <c r="S1" s="11"/>
      <c r="T1" s="9"/>
      <c r="U1" s="12" t="s">
        <v>3</v>
      </c>
      <c r="V1" s="13"/>
      <c r="W1" s="14"/>
      <c r="X1" s="14"/>
      <c r="Y1" s="15"/>
      <c r="Z1" s="109" t="s">
        <v>4</v>
      </c>
      <c r="AA1" s="17"/>
      <c r="AB1" s="18"/>
      <c r="AC1" s="18"/>
      <c r="AD1" s="18"/>
      <c r="AE1" s="7"/>
      <c r="AF1" s="7"/>
      <c r="AG1" s="7"/>
      <c r="AH1" s="7"/>
      <c r="AI1" s="7"/>
      <c r="AJ1" s="7"/>
      <c r="AK1" s="7"/>
      <c r="AL1" s="7"/>
      <c r="AM1" s="7"/>
      <c r="AN1" s="7"/>
      <c r="AO1" s="7"/>
      <c r="AP1" s="7"/>
      <c r="AQ1" s="7"/>
      <c r="AR1" s="8"/>
      <c r="AS1" s="20"/>
      <c r="AT1" s="20"/>
      <c r="AU1" s="7"/>
      <c r="AV1" s="7"/>
      <c r="AW1" s="7"/>
      <c r="AX1" s="7"/>
    </row>
    <row r="2" s="2" customFormat="1" ht="71" customHeight="1" outlineLevel="1" spans="1:62">
      <c r="A2" s="21" t="s">
        <v>5</v>
      </c>
      <c r="B2" s="22" t="s">
        <v>6</v>
      </c>
      <c r="C2" s="22" t="s">
        <v>7</v>
      </c>
      <c r="D2" s="23" t="s">
        <v>8</v>
      </c>
      <c r="E2" s="22" t="s">
        <v>9</v>
      </c>
      <c r="F2" s="22" t="s">
        <v>10</v>
      </c>
      <c r="G2" s="22" t="s">
        <v>11</v>
      </c>
      <c r="H2" s="24" t="s">
        <v>12</v>
      </c>
      <c r="I2" s="23" t="s">
        <v>13</v>
      </c>
      <c r="J2" s="25" t="s">
        <v>14</v>
      </c>
      <c r="K2" s="26" t="s">
        <v>15</v>
      </c>
      <c r="L2" s="27"/>
      <c r="M2" s="28" t="s">
        <v>16</v>
      </c>
      <c r="N2" s="29" t="s">
        <v>17</v>
      </c>
      <c r="O2" s="29" t="s">
        <v>18</v>
      </c>
      <c r="P2" s="29" t="s">
        <v>19</v>
      </c>
      <c r="Q2" s="30" t="s">
        <v>20</v>
      </c>
      <c r="R2" s="31" t="s">
        <v>21</v>
      </c>
      <c r="S2" s="32" t="s">
        <v>22</v>
      </c>
      <c r="T2" s="33" t="s">
        <v>23</v>
      </c>
      <c r="U2" s="22" t="s">
        <v>19</v>
      </c>
      <c r="V2" s="34" t="s">
        <v>24</v>
      </c>
      <c r="W2" s="31" t="s">
        <v>21</v>
      </c>
      <c r="X2" s="32" t="s">
        <v>22</v>
      </c>
      <c r="Y2" s="35" t="s">
        <v>25</v>
      </c>
      <c r="Z2" s="110" t="s">
        <v>19</v>
      </c>
      <c r="AA2" s="37" t="s">
        <v>26</v>
      </c>
      <c r="AB2" s="38" t="s">
        <v>27</v>
      </c>
      <c r="AC2" s="32" t="s">
        <v>28</v>
      </c>
      <c r="AD2" s="39" t="s">
        <v>29</v>
      </c>
      <c r="AE2" s="22" t="s">
        <v>30</v>
      </c>
      <c r="AF2" s="22" t="s">
        <v>31</v>
      </c>
      <c r="AG2" s="40" t="s">
        <v>32</v>
      </c>
      <c r="AH2" s="40" t="s">
        <v>33</v>
      </c>
      <c r="AI2" s="41" t="s">
        <v>34</v>
      </c>
      <c r="AJ2" s="73" t="s">
        <v>35</v>
      </c>
      <c r="AK2" s="21" t="s">
        <v>36</v>
      </c>
      <c r="AL2" s="32" t="s">
        <v>37</v>
      </c>
      <c r="AM2" s="32" t="s">
        <v>38</v>
      </c>
      <c r="AN2" s="32" t="s">
        <v>39</v>
      </c>
      <c r="AO2" s="32" t="s">
        <v>40</v>
      </c>
      <c r="AP2" s="22" t="s">
        <v>41</v>
      </c>
      <c r="AQ2" s="22" t="s">
        <v>42</v>
      </c>
      <c r="AR2" s="42"/>
      <c r="AS2" s="38" t="s">
        <v>43</v>
      </c>
      <c r="AT2" s="32" t="s">
        <v>44</v>
      </c>
      <c r="AU2" s="32" t="s">
        <v>45</v>
      </c>
      <c r="AV2" s="32" t="s">
        <v>46</v>
      </c>
      <c r="AW2" s="32" t="s">
        <v>47</v>
      </c>
      <c r="AX2" s="32" t="s">
        <v>48</v>
      </c>
      <c r="AY2" s="43"/>
      <c r="AZ2" s="44"/>
      <c r="BA2" s="44"/>
      <c r="BB2" s="44"/>
      <c r="BC2" s="44"/>
      <c r="BD2" s="44"/>
      <c r="BE2" s="44"/>
      <c r="BF2" s="45"/>
      <c r="BG2" s="111"/>
      <c r="BH2" s="112"/>
      <c r="BI2" s="112"/>
      <c r="BJ2" s="112"/>
    </row>
    <row r="3" s="70" customFormat="1" ht="20" customHeight="1" spans="1:62">
      <c r="A3" s="74">
        <v>1</v>
      </c>
      <c r="B3" s="76" t="s">
        <v>574</v>
      </c>
      <c r="C3" s="87" t="s">
        <v>323</v>
      </c>
      <c r="D3" s="90" t="s">
        <v>575</v>
      </c>
      <c r="E3" s="77"/>
      <c r="F3" s="74"/>
      <c r="G3" s="74"/>
      <c r="H3" s="74" t="s">
        <v>377</v>
      </c>
      <c r="I3" s="76" t="s">
        <v>128</v>
      </c>
      <c r="J3" s="76">
        <v>69</v>
      </c>
      <c r="K3" s="74">
        <v>1</v>
      </c>
      <c r="L3" s="74">
        <v>0</v>
      </c>
      <c r="M3" s="113">
        <f t="shared" ref="M3:M12" si="0">J3*K3/(K3+L3)</f>
        <v>69</v>
      </c>
      <c r="N3" s="114">
        <v>0.02</v>
      </c>
      <c r="O3" s="113">
        <v>0.03</v>
      </c>
      <c r="P3" s="115">
        <v>0.01</v>
      </c>
      <c r="Q3" s="81">
        <f t="shared" ref="Q3:Q12" si="1">M3*(1+N3+O3+P3)</f>
        <v>73.14</v>
      </c>
      <c r="R3" s="74"/>
      <c r="S3" s="74"/>
      <c r="T3" s="116">
        <f t="shared" ref="T3:T12" si="2">Q3-M3</f>
        <v>4.14</v>
      </c>
      <c r="U3" s="65">
        <v>0.05</v>
      </c>
      <c r="V3" s="95">
        <f t="shared" ref="V3:V12" si="3">Q3*(1+U3)</f>
        <v>76.797</v>
      </c>
      <c r="Y3" s="96">
        <f t="shared" ref="Y3:Y12" si="4">V3-M3</f>
        <v>7.797</v>
      </c>
      <c r="Z3" s="117">
        <v>0.32</v>
      </c>
      <c r="AA3" s="95">
        <f t="shared" ref="AA3:AA12" si="5">Q3*(1+Z3)</f>
        <v>96.5448</v>
      </c>
      <c r="AB3" s="91">
        <v>98</v>
      </c>
      <c r="AD3" s="96">
        <f t="shared" ref="AD3:AD12" si="6">AA3-M3</f>
        <v>27.5448</v>
      </c>
      <c r="AE3" s="118" t="s">
        <v>576</v>
      </c>
      <c r="AF3" s="74"/>
      <c r="AG3" s="87" t="s">
        <v>96</v>
      </c>
      <c r="AH3" s="88">
        <v>0.13</v>
      </c>
      <c r="AI3" s="74"/>
      <c r="AJ3" s="87" t="s">
        <v>97</v>
      </c>
      <c r="AK3" s="74" t="s">
        <v>98</v>
      </c>
      <c r="AL3" s="74"/>
      <c r="AM3" s="76">
        <v>1</v>
      </c>
      <c r="AN3" s="74"/>
      <c r="AO3" s="74" t="s">
        <v>369</v>
      </c>
      <c r="AP3" s="76" t="s">
        <v>577</v>
      </c>
      <c r="AQ3" s="74"/>
      <c r="AR3" s="74"/>
    </row>
    <row r="4" s="70" customFormat="1" ht="20" customHeight="1" spans="1:62">
      <c r="A4" s="74">
        <v>2</v>
      </c>
      <c r="B4" s="76" t="s">
        <v>574</v>
      </c>
      <c r="C4" s="74" t="s">
        <v>323</v>
      </c>
      <c r="D4" s="90" t="s">
        <v>578</v>
      </c>
      <c r="E4" s="77"/>
      <c r="F4" s="74"/>
      <c r="G4" s="74"/>
      <c r="H4" s="74" t="s">
        <v>377</v>
      </c>
      <c r="I4" s="76" t="s">
        <v>128</v>
      </c>
      <c r="J4" s="76">
        <v>62</v>
      </c>
      <c r="K4" s="74">
        <v>1</v>
      </c>
      <c r="L4" s="74">
        <v>0</v>
      </c>
      <c r="M4" s="113">
        <f t="shared" si="0"/>
        <v>62</v>
      </c>
      <c r="N4" s="114">
        <v>0.02</v>
      </c>
      <c r="O4" s="113">
        <v>0.03</v>
      </c>
      <c r="P4" s="115">
        <v>0.01</v>
      </c>
      <c r="Q4" s="81">
        <f t="shared" si="1"/>
        <v>65.72</v>
      </c>
      <c r="R4" s="74"/>
      <c r="S4" s="74"/>
      <c r="T4" s="116">
        <f t="shared" si="2"/>
        <v>3.72</v>
      </c>
      <c r="U4" s="65">
        <v>0.05</v>
      </c>
      <c r="V4" s="95">
        <f t="shared" si="3"/>
        <v>69.006</v>
      </c>
      <c r="Y4" s="96">
        <f t="shared" si="4"/>
        <v>7.006</v>
      </c>
      <c r="Z4" s="117">
        <v>0.32</v>
      </c>
      <c r="AA4" s="95">
        <f t="shared" si="5"/>
        <v>86.7504</v>
      </c>
      <c r="AB4" s="91">
        <v>88</v>
      </c>
      <c r="AD4" s="96">
        <f t="shared" si="6"/>
        <v>24.7504</v>
      </c>
      <c r="AE4" s="118" t="s">
        <v>576</v>
      </c>
      <c r="AF4" s="74"/>
      <c r="AG4" s="87" t="s">
        <v>96</v>
      </c>
      <c r="AH4" s="88">
        <v>0.13</v>
      </c>
      <c r="AI4" s="74"/>
      <c r="AJ4" s="87" t="s">
        <v>97</v>
      </c>
      <c r="AK4" s="74" t="s">
        <v>98</v>
      </c>
      <c r="AL4" s="74"/>
      <c r="AM4" s="76">
        <v>1</v>
      </c>
      <c r="AN4" s="74"/>
      <c r="AO4" s="74" t="s">
        <v>369</v>
      </c>
      <c r="AP4" s="76" t="s">
        <v>579</v>
      </c>
      <c r="AQ4" s="74"/>
      <c r="AR4" s="74"/>
    </row>
    <row r="5" s="70" customFormat="1" ht="20" customHeight="1" spans="1:62">
      <c r="A5" s="74">
        <v>3</v>
      </c>
      <c r="B5" s="76" t="s">
        <v>574</v>
      </c>
      <c r="C5" s="74" t="s">
        <v>323</v>
      </c>
      <c r="D5" s="90" t="s">
        <v>580</v>
      </c>
      <c r="E5" s="77"/>
      <c r="F5" s="74"/>
      <c r="G5" s="74"/>
      <c r="H5" s="74" t="s">
        <v>381</v>
      </c>
      <c r="I5" s="76" t="s">
        <v>128</v>
      </c>
      <c r="J5" s="76">
        <v>48</v>
      </c>
      <c r="K5" s="74">
        <v>1</v>
      </c>
      <c r="L5" s="74">
        <v>0</v>
      </c>
      <c r="M5" s="113">
        <f t="shared" si="0"/>
        <v>48</v>
      </c>
      <c r="N5" s="114">
        <v>0.02</v>
      </c>
      <c r="O5" s="113">
        <v>0.03</v>
      </c>
      <c r="P5" s="115">
        <v>0.01</v>
      </c>
      <c r="Q5" s="81">
        <f t="shared" si="1"/>
        <v>50.88</v>
      </c>
      <c r="R5" s="74"/>
      <c r="S5" s="74"/>
      <c r="T5" s="116">
        <f t="shared" si="2"/>
        <v>2.88</v>
      </c>
      <c r="U5" s="65">
        <v>0.05</v>
      </c>
      <c r="V5" s="95">
        <f t="shared" si="3"/>
        <v>53.424</v>
      </c>
      <c r="Y5" s="96">
        <f t="shared" si="4"/>
        <v>5.42400000000001</v>
      </c>
      <c r="Z5" s="117">
        <v>0.25</v>
      </c>
      <c r="AA5" s="95">
        <f t="shared" si="5"/>
        <v>63.6</v>
      </c>
      <c r="AB5" s="91">
        <v>65</v>
      </c>
      <c r="AD5" s="96">
        <f t="shared" si="6"/>
        <v>15.6</v>
      </c>
      <c r="AE5" s="118" t="s">
        <v>581</v>
      </c>
      <c r="AF5" s="74"/>
      <c r="AG5" s="87" t="s">
        <v>96</v>
      </c>
      <c r="AH5" s="88">
        <v>0.13</v>
      </c>
      <c r="AI5" s="74"/>
      <c r="AJ5" s="87" t="s">
        <v>97</v>
      </c>
      <c r="AK5" s="74" t="s">
        <v>98</v>
      </c>
      <c r="AL5" s="74"/>
      <c r="AM5" s="76">
        <v>1</v>
      </c>
      <c r="AN5" s="74"/>
      <c r="AO5" s="74" t="s">
        <v>382</v>
      </c>
      <c r="AP5" s="87" t="s">
        <v>582</v>
      </c>
      <c r="AQ5" s="74"/>
      <c r="AR5" s="74"/>
    </row>
    <row r="6" s="70" customFormat="1" ht="20" customHeight="1" spans="1:62">
      <c r="A6" s="74">
        <v>4</v>
      </c>
      <c r="B6" s="76" t="s">
        <v>574</v>
      </c>
      <c r="C6" s="74" t="s">
        <v>323</v>
      </c>
      <c r="D6" s="90" t="s">
        <v>583</v>
      </c>
      <c r="E6" s="77"/>
      <c r="F6" s="74"/>
      <c r="G6" s="74"/>
      <c r="H6" s="74" t="s">
        <v>381</v>
      </c>
      <c r="I6" s="76" t="s">
        <v>128</v>
      </c>
      <c r="J6" s="76">
        <v>48</v>
      </c>
      <c r="K6" s="74">
        <v>1</v>
      </c>
      <c r="L6" s="74">
        <v>0</v>
      </c>
      <c r="M6" s="113">
        <f t="shared" si="0"/>
        <v>48</v>
      </c>
      <c r="N6" s="114">
        <v>0.02</v>
      </c>
      <c r="O6" s="113">
        <v>0.03</v>
      </c>
      <c r="P6" s="115">
        <v>0.01</v>
      </c>
      <c r="Q6" s="81">
        <f t="shared" si="1"/>
        <v>50.88</v>
      </c>
      <c r="R6" s="74"/>
      <c r="S6" s="74"/>
      <c r="T6" s="116">
        <f t="shared" si="2"/>
        <v>2.88</v>
      </c>
      <c r="U6" s="65">
        <v>0.05</v>
      </c>
      <c r="V6" s="95">
        <f t="shared" si="3"/>
        <v>53.424</v>
      </c>
      <c r="Y6" s="96">
        <f t="shared" si="4"/>
        <v>5.42400000000001</v>
      </c>
      <c r="Z6" s="117">
        <v>0.25</v>
      </c>
      <c r="AA6" s="95">
        <f t="shared" si="5"/>
        <v>63.6</v>
      </c>
      <c r="AB6" s="91">
        <v>65</v>
      </c>
      <c r="AD6" s="96">
        <f t="shared" si="6"/>
        <v>15.6</v>
      </c>
      <c r="AE6" s="118" t="s">
        <v>581</v>
      </c>
      <c r="AF6" s="74"/>
      <c r="AG6" s="87" t="s">
        <v>96</v>
      </c>
      <c r="AH6" s="88">
        <v>0.13</v>
      </c>
      <c r="AI6" s="74"/>
      <c r="AJ6" s="87" t="s">
        <v>97</v>
      </c>
      <c r="AK6" s="74" t="s">
        <v>98</v>
      </c>
      <c r="AL6" s="74"/>
      <c r="AM6" s="76">
        <v>1</v>
      </c>
      <c r="AN6" s="74"/>
      <c r="AO6" s="74" t="s">
        <v>382</v>
      </c>
      <c r="AP6" s="87" t="s">
        <v>584</v>
      </c>
      <c r="AQ6" s="74"/>
      <c r="AR6" s="74"/>
    </row>
    <row r="7" s="70" customFormat="1" ht="20" customHeight="1" spans="1:62">
      <c r="A7" s="74">
        <v>5</v>
      </c>
      <c r="B7" s="76" t="s">
        <v>574</v>
      </c>
      <c r="C7" s="74" t="s">
        <v>323</v>
      </c>
      <c r="D7" s="90" t="s">
        <v>585</v>
      </c>
      <c r="E7" s="77"/>
      <c r="F7" s="74"/>
      <c r="G7" s="74"/>
      <c r="H7" s="74" t="s">
        <v>381</v>
      </c>
      <c r="I7" s="76" t="s">
        <v>128</v>
      </c>
      <c r="J7" s="76">
        <v>48</v>
      </c>
      <c r="K7" s="74">
        <v>1</v>
      </c>
      <c r="L7" s="74">
        <v>0</v>
      </c>
      <c r="M7" s="113">
        <f t="shared" si="0"/>
        <v>48</v>
      </c>
      <c r="N7" s="114">
        <v>0.02</v>
      </c>
      <c r="O7" s="113">
        <v>0.03</v>
      </c>
      <c r="P7" s="115">
        <v>0.01</v>
      </c>
      <c r="Q7" s="81">
        <f t="shared" si="1"/>
        <v>50.88</v>
      </c>
      <c r="R7" s="74"/>
      <c r="S7" s="74"/>
      <c r="T7" s="116">
        <f t="shared" si="2"/>
        <v>2.88</v>
      </c>
      <c r="U7" s="65">
        <v>0.05</v>
      </c>
      <c r="V7" s="95">
        <f t="shared" si="3"/>
        <v>53.424</v>
      </c>
      <c r="Y7" s="96">
        <f t="shared" si="4"/>
        <v>5.42400000000001</v>
      </c>
      <c r="Z7" s="117">
        <v>0.25</v>
      </c>
      <c r="AA7" s="95">
        <f t="shared" si="5"/>
        <v>63.6</v>
      </c>
      <c r="AB7" s="91">
        <v>65</v>
      </c>
      <c r="AD7" s="96">
        <f t="shared" si="6"/>
        <v>15.6</v>
      </c>
      <c r="AE7" s="118" t="s">
        <v>581</v>
      </c>
      <c r="AF7" s="74"/>
      <c r="AG7" s="87" t="s">
        <v>96</v>
      </c>
      <c r="AH7" s="88">
        <v>0.13</v>
      </c>
      <c r="AI7" s="74"/>
      <c r="AJ7" s="87" t="s">
        <v>97</v>
      </c>
      <c r="AK7" s="74" t="s">
        <v>98</v>
      </c>
      <c r="AL7" s="74"/>
      <c r="AM7" s="76">
        <v>1</v>
      </c>
      <c r="AN7" s="74"/>
      <c r="AO7" s="74" t="s">
        <v>382</v>
      </c>
      <c r="AP7" s="87" t="s">
        <v>586</v>
      </c>
      <c r="AQ7" s="74"/>
      <c r="AR7" s="74"/>
    </row>
    <row r="8" s="70" customFormat="1" ht="20" customHeight="1" spans="1:62">
      <c r="A8" s="74">
        <v>6</v>
      </c>
      <c r="B8" s="76" t="s">
        <v>574</v>
      </c>
      <c r="C8" s="74" t="s">
        <v>323</v>
      </c>
      <c r="D8" s="90" t="s">
        <v>587</v>
      </c>
      <c r="E8" s="77"/>
      <c r="F8" s="74"/>
      <c r="G8" s="74"/>
      <c r="H8" s="74" t="s">
        <v>377</v>
      </c>
      <c r="I8" s="76" t="s">
        <v>128</v>
      </c>
      <c r="J8" s="76">
        <v>43</v>
      </c>
      <c r="K8" s="74">
        <v>1</v>
      </c>
      <c r="L8" s="74">
        <v>0</v>
      </c>
      <c r="M8" s="113">
        <f t="shared" si="0"/>
        <v>43</v>
      </c>
      <c r="N8" s="114">
        <v>0.02</v>
      </c>
      <c r="O8" s="113">
        <v>0.03</v>
      </c>
      <c r="P8" s="115">
        <v>0.01</v>
      </c>
      <c r="Q8" s="81">
        <f t="shared" si="1"/>
        <v>45.58</v>
      </c>
      <c r="R8" s="74"/>
      <c r="S8" s="74"/>
      <c r="T8" s="116">
        <f t="shared" si="2"/>
        <v>2.58000000000001</v>
      </c>
      <c r="U8" s="65">
        <v>0.05</v>
      </c>
      <c r="V8" s="95">
        <f t="shared" si="3"/>
        <v>47.859</v>
      </c>
      <c r="Y8" s="96">
        <f t="shared" si="4"/>
        <v>4.85900000000001</v>
      </c>
      <c r="Z8" s="117">
        <v>0.26</v>
      </c>
      <c r="AA8" s="95">
        <f t="shared" si="5"/>
        <v>57.4308</v>
      </c>
      <c r="AB8" s="91">
        <v>59</v>
      </c>
      <c r="AD8" s="96">
        <f t="shared" si="6"/>
        <v>14.4308</v>
      </c>
      <c r="AE8" s="118" t="s">
        <v>588</v>
      </c>
      <c r="AF8" s="74"/>
      <c r="AG8" s="87" t="s">
        <v>96</v>
      </c>
      <c r="AH8" s="88">
        <v>0.13</v>
      </c>
      <c r="AI8" s="74"/>
      <c r="AJ8" s="87" t="s">
        <v>97</v>
      </c>
      <c r="AK8" s="74" t="s">
        <v>98</v>
      </c>
      <c r="AL8" s="74"/>
      <c r="AM8" s="76">
        <v>1</v>
      </c>
      <c r="AN8" s="74"/>
      <c r="AO8" s="74" t="s">
        <v>369</v>
      </c>
      <c r="AP8" s="76" t="s">
        <v>589</v>
      </c>
      <c r="AQ8" s="74"/>
      <c r="AR8" s="74"/>
    </row>
    <row r="9" s="70" customFormat="1" ht="20" customHeight="1" spans="1:62">
      <c r="A9" s="74">
        <v>7</v>
      </c>
      <c r="B9" s="76" t="s">
        <v>574</v>
      </c>
      <c r="C9" s="74" t="s">
        <v>323</v>
      </c>
      <c r="D9" s="90" t="s">
        <v>590</v>
      </c>
      <c r="E9" s="77"/>
      <c r="F9" s="74"/>
      <c r="G9" s="74"/>
      <c r="H9" s="74" t="s">
        <v>377</v>
      </c>
      <c r="I9" s="76" t="s">
        <v>128</v>
      </c>
      <c r="J9" s="76">
        <v>48</v>
      </c>
      <c r="K9" s="74">
        <v>1</v>
      </c>
      <c r="L9" s="74">
        <v>0</v>
      </c>
      <c r="M9" s="113">
        <f t="shared" si="0"/>
        <v>48</v>
      </c>
      <c r="N9" s="114">
        <v>0.02</v>
      </c>
      <c r="O9" s="113">
        <v>0.03</v>
      </c>
      <c r="P9" s="115">
        <v>0.01</v>
      </c>
      <c r="Q9" s="81">
        <f t="shared" si="1"/>
        <v>50.88</v>
      </c>
      <c r="R9" s="74"/>
      <c r="S9" s="74"/>
      <c r="T9" s="116">
        <f t="shared" si="2"/>
        <v>2.88</v>
      </c>
      <c r="U9" s="65">
        <v>0.05</v>
      </c>
      <c r="V9" s="95">
        <f t="shared" si="3"/>
        <v>53.424</v>
      </c>
      <c r="Y9" s="96">
        <f t="shared" si="4"/>
        <v>5.42400000000001</v>
      </c>
      <c r="Z9" s="117">
        <v>0.13</v>
      </c>
      <c r="AA9" s="95">
        <f t="shared" si="5"/>
        <v>57.4944</v>
      </c>
      <c r="AB9" s="91">
        <v>59</v>
      </c>
      <c r="AD9" s="96">
        <f t="shared" si="6"/>
        <v>9.4944</v>
      </c>
      <c r="AE9" s="118" t="s">
        <v>588</v>
      </c>
      <c r="AF9" s="74"/>
      <c r="AG9" s="87" t="s">
        <v>96</v>
      </c>
      <c r="AH9" s="88">
        <v>0.13</v>
      </c>
      <c r="AI9" s="74"/>
      <c r="AJ9" s="87" t="s">
        <v>97</v>
      </c>
      <c r="AK9" s="74" t="s">
        <v>98</v>
      </c>
      <c r="AL9" s="74"/>
      <c r="AM9" s="76">
        <v>1</v>
      </c>
      <c r="AN9" s="74"/>
      <c r="AO9" s="74" t="s">
        <v>369</v>
      </c>
      <c r="AP9" s="76" t="s">
        <v>591</v>
      </c>
      <c r="AQ9" s="74"/>
      <c r="AR9" s="74"/>
    </row>
    <row r="10" s="70" customFormat="1" ht="20" customHeight="1" spans="1:62">
      <c r="A10" s="74">
        <v>8</v>
      </c>
      <c r="B10" s="76" t="s">
        <v>574</v>
      </c>
      <c r="C10" s="74" t="s">
        <v>323</v>
      </c>
      <c r="D10" s="90" t="s">
        <v>592</v>
      </c>
      <c r="E10" s="77"/>
      <c r="F10" s="74"/>
      <c r="G10" s="74"/>
      <c r="H10" s="74" t="s">
        <v>377</v>
      </c>
      <c r="I10" s="76" t="s">
        <v>128</v>
      </c>
      <c r="J10" s="76">
        <v>49</v>
      </c>
      <c r="K10" s="74">
        <v>1</v>
      </c>
      <c r="L10" s="74">
        <v>0</v>
      </c>
      <c r="M10" s="113">
        <f t="shared" si="0"/>
        <v>49</v>
      </c>
      <c r="N10" s="114">
        <v>0.02</v>
      </c>
      <c r="O10" s="113">
        <v>0.03</v>
      </c>
      <c r="P10" s="115">
        <v>0.01</v>
      </c>
      <c r="Q10" s="81">
        <f t="shared" si="1"/>
        <v>51.94</v>
      </c>
      <c r="R10" s="74"/>
      <c r="S10" s="74"/>
      <c r="T10" s="116">
        <f t="shared" si="2"/>
        <v>2.94</v>
      </c>
      <c r="U10" s="65">
        <v>0.05</v>
      </c>
      <c r="V10" s="95">
        <f t="shared" si="3"/>
        <v>54.537</v>
      </c>
      <c r="Y10" s="96">
        <f t="shared" si="4"/>
        <v>5.53700000000001</v>
      </c>
      <c r="Z10" s="117">
        <v>0.16</v>
      </c>
      <c r="AA10" s="95">
        <f t="shared" si="5"/>
        <v>60.2504</v>
      </c>
      <c r="AB10" s="91">
        <v>62</v>
      </c>
      <c r="AD10" s="96">
        <f t="shared" si="6"/>
        <v>11.2504</v>
      </c>
      <c r="AE10" s="118" t="s">
        <v>581</v>
      </c>
      <c r="AF10" s="74"/>
      <c r="AG10" s="87" t="s">
        <v>96</v>
      </c>
      <c r="AH10" s="88">
        <v>0.13</v>
      </c>
      <c r="AI10" s="74"/>
      <c r="AJ10" s="87" t="s">
        <v>97</v>
      </c>
      <c r="AK10" s="74" t="s">
        <v>98</v>
      </c>
      <c r="AL10" s="74"/>
      <c r="AM10" s="76">
        <v>1</v>
      </c>
      <c r="AN10" s="74"/>
      <c r="AO10" s="74" t="s">
        <v>369</v>
      </c>
      <c r="AP10" s="87" t="s">
        <v>593</v>
      </c>
      <c r="AQ10" s="74"/>
      <c r="AR10" s="74"/>
    </row>
    <row r="11" s="70" customFormat="1" ht="20" customHeight="1" spans="1:62">
      <c r="A11" s="74">
        <v>9</v>
      </c>
      <c r="B11" s="76" t="s">
        <v>574</v>
      </c>
      <c r="C11" s="74" t="s">
        <v>323</v>
      </c>
      <c r="D11" s="90" t="s">
        <v>594</v>
      </c>
      <c r="E11" s="77"/>
      <c r="F11" s="74"/>
      <c r="G11" s="74"/>
      <c r="H11" s="74" t="s">
        <v>381</v>
      </c>
      <c r="I11" s="76" t="s">
        <v>128</v>
      </c>
      <c r="J11" s="76">
        <v>27</v>
      </c>
      <c r="K11" s="74">
        <v>1</v>
      </c>
      <c r="L11" s="74">
        <v>0</v>
      </c>
      <c r="M11" s="113">
        <f t="shared" si="0"/>
        <v>27</v>
      </c>
      <c r="N11" s="114">
        <v>0.02</v>
      </c>
      <c r="O11" s="113">
        <v>0.03</v>
      </c>
      <c r="P11" s="115">
        <v>0.01</v>
      </c>
      <c r="Q11" s="81">
        <f t="shared" si="1"/>
        <v>28.62</v>
      </c>
      <c r="R11" s="74"/>
      <c r="S11" s="74"/>
      <c r="T11" s="116">
        <f t="shared" si="2"/>
        <v>1.62</v>
      </c>
      <c r="U11" s="65">
        <v>0.05</v>
      </c>
      <c r="V11" s="95">
        <f t="shared" si="3"/>
        <v>30.051</v>
      </c>
      <c r="Y11" s="96">
        <f t="shared" si="4"/>
        <v>3.051</v>
      </c>
      <c r="Z11" s="117">
        <v>0.2</v>
      </c>
      <c r="AA11" s="95">
        <f t="shared" si="5"/>
        <v>34.344</v>
      </c>
      <c r="AB11" s="91">
        <v>35</v>
      </c>
      <c r="AD11" s="96">
        <f t="shared" si="6"/>
        <v>7.344</v>
      </c>
      <c r="AE11" s="118" t="s">
        <v>581</v>
      </c>
      <c r="AF11" s="74"/>
      <c r="AG11" s="87" t="s">
        <v>96</v>
      </c>
      <c r="AH11" s="88">
        <v>0.13</v>
      </c>
      <c r="AI11" s="74"/>
      <c r="AJ11" s="87" t="s">
        <v>97</v>
      </c>
      <c r="AK11" s="74" t="s">
        <v>98</v>
      </c>
      <c r="AL11" s="74"/>
      <c r="AM11" s="76">
        <v>1</v>
      </c>
      <c r="AN11" s="74" t="s">
        <v>595</v>
      </c>
      <c r="AO11" s="74" t="s">
        <v>382</v>
      </c>
      <c r="AP11" s="87" t="s">
        <v>596</v>
      </c>
      <c r="AQ11" s="74"/>
      <c r="AR11" s="74"/>
    </row>
    <row r="12" s="70" customFormat="1" ht="20" customHeight="1" spans="1:62">
      <c r="A12" s="74">
        <v>10</v>
      </c>
      <c r="B12" s="76" t="s">
        <v>574</v>
      </c>
      <c r="C12" s="74" t="s">
        <v>323</v>
      </c>
      <c r="D12" s="90" t="s">
        <v>597</v>
      </c>
      <c r="E12" s="77"/>
      <c r="F12" s="74"/>
      <c r="G12" s="74"/>
      <c r="H12" s="74" t="s">
        <v>377</v>
      </c>
      <c r="I12" s="76" t="s">
        <v>128</v>
      </c>
      <c r="J12" s="76">
        <v>36</v>
      </c>
      <c r="K12" s="74">
        <v>1</v>
      </c>
      <c r="L12" s="74">
        <v>0</v>
      </c>
      <c r="M12" s="113">
        <f t="shared" si="0"/>
        <v>36</v>
      </c>
      <c r="N12" s="114">
        <v>0.02</v>
      </c>
      <c r="O12" s="113">
        <v>0.03</v>
      </c>
      <c r="P12" s="115">
        <v>0.01</v>
      </c>
      <c r="Q12" s="81">
        <f t="shared" si="1"/>
        <v>38.16</v>
      </c>
      <c r="R12" s="74"/>
      <c r="S12" s="74"/>
      <c r="T12" s="116">
        <f t="shared" si="2"/>
        <v>2.16</v>
      </c>
      <c r="U12" s="65">
        <v>0.05</v>
      </c>
      <c r="V12" s="95">
        <f t="shared" si="3"/>
        <v>40.068</v>
      </c>
      <c r="Y12" s="96">
        <f t="shared" si="4"/>
        <v>4.068</v>
      </c>
      <c r="Z12" s="117">
        <v>0.2</v>
      </c>
      <c r="AA12" s="95">
        <f t="shared" si="5"/>
        <v>45.792</v>
      </c>
      <c r="AB12" s="91">
        <v>46</v>
      </c>
      <c r="AD12" s="96">
        <f t="shared" si="6"/>
        <v>9.792</v>
      </c>
      <c r="AE12" s="118" t="s">
        <v>581</v>
      </c>
      <c r="AF12" s="74"/>
      <c r="AG12" s="87" t="s">
        <v>96</v>
      </c>
      <c r="AH12" s="88">
        <v>0.13</v>
      </c>
      <c r="AI12" s="74"/>
      <c r="AJ12" s="87" t="s">
        <v>97</v>
      </c>
      <c r="AK12" s="74" t="s">
        <v>98</v>
      </c>
      <c r="AL12" s="74"/>
      <c r="AM12" s="76">
        <v>1</v>
      </c>
      <c r="AN12" s="74"/>
      <c r="AO12" s="74" t="s">
        <v>369</v>
      </c>
      <c r="AP12" s="87" t="s">
        <v>596</v>
      </c>
      <c r="AQ12" s="74"/>
      <c r="AR12" s="74"/>
    </row>
    <row r="13" customFormat="1" spans="1:62">
      <c r="Q13" s="6"/>
      <c r="V13" s="6"/>
      <c r="Z13" s="108"/>
      <c r="AA13" s="6"/>
    </row>
  </sheetData>
  <mergeCells count="6">
    <mergeCell ref="A1:M1"/>
    <mergeCell ref="N1:O1"/>
    <mergeCell ref="P1:T1"/>
    <mergeCell ref="U1:Y1"/>
    <mergeCell ref="Z1:AD1"/>
    <mergeCell ref="K2:L2"/>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5"/>
  <sheetViews>
    <sheetView zoomScale="80" zoomScaleNormal="80" topLeftCell="H1" workbookViewId="0">
      <pane ySplit="2" topLeftCell="A3" activePane="bottomLeft" state="frozen"/>
      <selection/>
      <selection pane="bottomLeft" activeCell="AA2" sqref="AA$1:AA$1048576"/>
    </sheetView>
  </sheetViews>
  <sheetFormatPr defaultColWidth="9" defaultRowHeight="13.5" outlineLevelRow="4"/>
  <cols>
    <col min="2" max="3" width="9" style="5"/>
    <col min="4" max="4" width="27.125" customWidth="1"/>
    <col min="5" max="5" width="10.625" customWidth="1"/>
    <col min="6" max="6" width="17.5" customWidth="1"/>
    <col min="8" max="8" width="17.175" customWidth="1"/>
    <col min="10" max="10" width="15.4666666666667" customWidth="1"/>
    <col min="13" max="13" width="15.3083333333333" customWidth="1"/>
    <col min="14" max="14" width="10.775" customWidth="1"/>
    <col min="15" max="15" width="14.5333333333333" customWidth="1"/>
    <col min="17" max="17" width="12.1833333333333" style="6" customWidth="1"/>
    <col min="18" max="18" width="15.7833333333333" customWidth="1"/>
    <col min="19" max="19" width="12.9666666666667" customWidth="1"/>
    <col min="22" max="22" width="12.025" style="6" customWidth="1"/>
    <col min="23" max="23" width="16.0833333333333" customWidth="1"/>
    <col min="24" max="24" width="13.275" customWidth="1"/>
    <col min="27" max="27" width="13.1166666666667" style="6" customWidth="1"/>
    <col min="28" max="28" width="15" customWidth="1"/>
    <col min="29" max="29" width="13.75" customWidth="1"/>
    <col min="36" max="36" width="15.4666666666667" customWidth="1"/>
  </cols>
  <sheetData>
    <row r="1" s="1" customFormat="1" ht="52" customHeight="1" spans="1:62">
      <c r="A1" s="7" t="s">
        <v>0</v>
      </c>
      <c r="B1" s="7"/>
      <c r="C1" s="7"/>
      <c r="D1" s="7"/>
      <c r="E1" s="7"/>
      <c r="F1" s="7"/>
      <c r="G1" s="7"/>
      <c r="H1" s="7"/>
      <c r="I1" s="7"/>
      <c r="J1" s="7"/>
      <c r="K1" s="7"/>
      <c r="L1" s="7"/>
      <c r="M1" s="7"/>
      <c r="N1" s="8" t="s">
        <v>1</v>
      </c>
      <c r="O1" s="9"/>
      <c r="P1" s="8" t="s">
        <v>2</v>
      </c>
      <c r="Q1" s="10"/>
      <c r="R1" s="11"/>
      <c r="S1" s="11"/>
      <c r="T1" s="9"/>
      <c r="U1" s="12" t="s">
        <v>3</v>
      </c>
      <c r="V1" s="13"/>
      <c r="W1" s="14"/>
      <c r="X1" s="14"/>
      <c r="Y1" s="15"/>
      <c r="Z1" s="16" t="s">
        <v>4</v>
      </c>
      <c r="AA1" s="17"/>
      <c r="AB1" s="18"/>
      <c r="AC1" s="18"/>
      <c r="AD1" s="18"/>
      <c r="AE1" s="7"/>
      <c r="AF1" s="7"/>
      <c r="AG1" s="7"/>
      <c r="AH1" s="7"/>
      <c r="AI1" s="7"/>
      <c r="AJ1" s="7"/>
      <c r="AK1" s="7"/>
      <c r="AL1" s="7"/>
      <c r="AM1" s="7"/>
      <c r="AN1" s="7"/>
      <c r="AO1" s="7"/>
      <c r="AP1" s="7"/>
      <c r="AQ1" s="7"/>
      <c r="AR1" s="8"/>
      <c r="AS1" s="20"/>
      <c r="AT1" s="20"/>
      <c r="AU1" s="7"/>
      <c r="AV1" s="7"/>
      <c r="AW1" s="7"/>
      <c r="AX1" s="7"/>
    </row>
    <row r="2" s="2" customFormat="1" ht="71" customHeight="1" outlineLevel="1" spans="1:62">
      <c r="A2" s="21" t="s">
        <v>5</v>
      </c>
      <c r="B2" s="22" t="s">
        <v>6</v>
      </c>
      <c r="C2" s="22" t="s">
        <v>7</v>
      </c>
      <c r="D2" s="23" t="s">
        <v>8</v>
      </c>
      <c r="E2" s="22" t="s">
        <v>9</v>
      </c>
      <c r="F2" s="22" t="s">
        <v>10</v>
      </c>
      <c r="G2" s="22" t="s">
        <v>11</v>
      </c>
      <c r="H2" s="24" t="s">
        <v>12</v>
      </c>
      <c r="I2" s="23" t="s">
        <v>13</v>
      </c>
      <c r="J2" s="25" t="s">
        <v>14</v>
      </c>
      <c r="K2" s="71" t="s">
        <v>15</v>
      </c>
      <c r="L2" s="72"/>
      <c r="M2" s="28" t="s">
        <v>16</v>
      </c>
      <c r="N2" s="29" t="s">
        <v>17</v>
      </c>
      <c r="O2" s="29" t="s">
        <v>18</v>
      </c>
      <c r="P2" s="29" t="s">
        <v>19</v>
      </c>
      <c r="Q2" s="30" t="s">
        <v>20</v>
      </c>
      <c r="R2" s="31" t="s">
        <v>21</v>
      </c>
      <c r="S2" s="32" t="s">
        <v>22</v>
      </c>
      <c r="T2" s="33" t="s">
        <v>23</v>
      </c>
      <c r="U2" s="22" t="s">
        <v>19</v>
      </c>
      <c r="V2" s="34" t="s">
        <v>24</v>
      </c>
      <c r="W2" s="31" t="s">
        <v>21</v>
      </c>
      <c r="X2" s="32" t="s">
        <v>22</v>
      </c>
      <c r="Y2" s="35" t="s">
        <v>25</v>
      </c>
      <c r="Z2" s="36" t="s">
        <v>19</v>
      </c>
      <c r="AA2" s="37" t="s">
        <v>26</v>
      </c>
      <c r="AB2" s="38" t="s">
        <v>27</v>
      </c>
      <c r="AC2" s="32" t="s">
        <v>28</v>
      </c>
      <c r="AD2" s="39" t="s">
        <v>29</v>
      </c>
      <c r="AE2" s="22" t="s">
        <v>30</v>
      </c>
      <c r="AF2" s="22" t="s">
        <v>31</v>
      </c>
      <c r="AG2" s="40" t="s">
        <v>32</v>
      </c>
      <c r="AH2" s="40" t="s">
        <v>33</v>
      </c>
      <c r="AI2" s="41" t="s">
        <v>34</v>
      </c>
      <c r="AJ2" s="73" t="s">
        <v>35</v>
      </c>
      <c r="AK2" s="21" t="s">
        <v>36</v>
      </c>
      <c r="AL2" s="32" t="s">
        <v>37</v>
      </c>
      <c r="AM2" s="32" t="s">
        <v>38</v>
      </c>
      <c r="AN2" s="32" t="s">
        <v>39</v>
      </c>
      <c r="AO2" s="32" t="s">
        <v>40</v>
      </c>
      <c r="AP2" s="22" t="s">
        <v>41</v>
      </c>
      <c r="AQ2" s="22" t="s">
        <v>42</v>
      </c>
      <c r="AR2" s="42"/>
      <c r="AS2" s="38" t="s">
        <v>43</v>
      </c>
      <c r="AT2" s="32" t="s">
        <v>44</v>
      </c>
      <c r="AU2" s="32" t="s">
        <v>45</v>
      </c>
      <c r="AV2" s="32" t="s">
        <v>46</v>
      </c>
      <c r="AW2" s="32" t="s">
        <v>47</v>
      </c>
      <c r="AX2" s="32" t="s">
        <v>48</v>
      </c>
      <c r="AY2" s="43"/>
      <c r="AZ2" s="44"/>
      <c r="BA2" s="44"/>
      <c r="BB2" s="44"/>
      <c r="BC2" s="44"/>
      <c r="BD2" s="44"/>
      <c r="BE2" s="44"/>
      <c r="BF2" s="45"/>
      <c r="BG2" s="46"/>
      <c r="BH2" s="47"/>
      <c r="BI2" s="47"/>
      <c r="BJ2" s="47"/>
    </row>
    <row r="3" s="4" customFormat="1" ht="20" customHeight="1" spans="1:62">
      <c r="A3" s="74">
        <v>1</v>
      </c>
      <c r="B3" s="76" t="s">
        <v>598</v>
      </c>
      <c r="C3" s="74" t="s">
        <v>323</v>
      </c>
      <c r="D3" s="90" t="s">
        <v>599</v>
      </c>
      <c r="E3" s="74"/>
      <c r="F3" s="74"/>
      <c r="G3" s="74"/>
      <c r="H3" s="74" t="s">
        <v>600</v>
      </c>
      <c r="I3" s="76" t="s">
        <v>118</v>
      </c>
      <c r="J3" s="76">
        <v>70</v>
      </c>
      <c r="K3" s="74">
        <v>1</v>
      </c>
      <c r="L3" s="74">
        <v>0</v>
      </c>
      <c r="M3" s="78">
        <f>J3*K3/(K3+L3)</f>
        <v>70</v>
      </c>
      <c r="N3" s="79">
        <v>0.02</v>
      </c>
      <c r="O3" s="78">
        <v>0.03</v>
      </c>
      <c r="P3" s="80">
        <v>0.01</v>
      </c>
      <c r="Q3" s="81">
        <f>M3*(1+N3+O3+P3)</f>
        <v>74.2</v>
      </c>
      <c r="R3" s="93"/>
      <c r="S3" s="74"/>
      <c r="T3" s="83">
        <f>Q3-M3</f>
        <v>4.2</v>
      </c>
      <c r="U3" s="94">
        <v>0.05</v>
      </c>
      <c r="V3" s="95">
        <f>Q3*(1+U3)</f>
        <v>77.91</v>
      </c>
      <c r="Y3" s="96">
        <f>V3-M3</f>
        <v>7.91000000000001</v>
      </c>
      <c r="Z3" s="94">
        <v>0.18</v>
      </c>
      <c r="AA3" s="95">
        <f>Q3*(1+Z3)</f>
        <v>87.556</v>
      </c>
      <c r="AB3" s="97">
        <v>88</v>
      </c>
      <c r="AC3" s="4"/>
      <c r="AD3" s="96">
        <f>AA3-M3</f>
        <v>17.556</v>
      </c>
      <c r="AE3" s="87" t="s">
        <v>601</v>
      </c>
      <c r="AF3" s="74"/>
      <c r="AG3" s="87" t="s">
        <v>96</v>
      </c>
      <c r="AH3" s="88">
        <v>0.09</v>
      </c>
      <c r="AI3" s="74"/>
      <c r="AJ3" s="87" t="s">
        <v>97</v>
      </c>
      <c r="AK3" s="74" t="s">
        <v>98</v>
      </c>
      <c r="AL3" s="74"/>
      <c r="AM3" s="74">
        <v>1</v>
      </c>
      <c r="AN3" s="74"/>
      <c r="AO3" s="74"/>
      <c r="AP3" s="76" t="s">
        <v>602</v>
      </c>
      <c r="AQ3" s="74"/>
    </row>
    <row r="4" s="4" customFormat="1" ht="20" customHeight="1" spans="1:62">
      <c r="A4" s="74">
        <v>2</v>
      </c>
      <c r="B4" s="76" t="s">
        <v>603</v>
      </c>
      <c r="C4" s="74" t="s">
        <v>604</v>
      </c>
      <c r="D4" s="90" t="s">
        <v>605</v>
      </c>
      <c r="E4" s="74"/>
      <c r="F4" s="74"/>
      <c r="G4" s="74"/>
      <c r="H4" s="74" t="s">
        <v>606</v>
      </c>
      <c r="I4" s="76" t="s">
        <v>128</v>
      </c>
      <c r="J4" s="76">
        <v>35</v>
      </c>
      <c r="K4" s="74">
        <v>1</v>
      </c>
      <c r="L4" s="74">
        <v>0</v>
      </c>
      <c r="M4" s="78">
        <f>J4*K4/(K4+L4)</f>
        <v>35</v>
      </c>
      <c r="N4" s="79">
        <v>0.02</v>
      </c>
      <c r="O4" s="78">
        <v>0.03</v>
      </c>
      <c r="P4" s="80">
        <v>0.01</v>
      </c>
      <c r="Q4" s="81">
        <f>M4*(1+N4+O4+P4)</f>
        <v>37.1</v>
      </c>
      <c r="R4" s="93"/>
      <c r="S4" s="74"/>
      <c r="T4" s="83">
        <f>Q4-M4</f>
        <v>2.1</v>
      </c>
      <c r="U4" s="94">
        <v>0.05</v>
      </c>
      <c r="V4" s="95">
        <f>Q4*(1+U4)</f>
        <v>38.955</v>
      </c>
      <c r="Y4" s="96">
        <f>V4-M4</f>
        <v>3.95500000000001</v>
      </c>
      <c r="Z4" s="94">
        <v>0.1</v>
      </c>
      <c r="AA4" s="95">
        <f>Q4*(1+Z4)</f>
        <v>40.81</v>
      </c>
      <c r="AB4" s="98">
        <v>45</v>
      </c>
      <c r="AD4" s="96">
        <f>AA4-M4</f>
        <v>5.81</v>
      </c>
      <c r="AE4" s="99" t="s">
        <v>607</v>
      </c>
      <c r="AF4" s="70"/>
      <c r="AG4" s="100" t="s">
        <v>96</v>
      </c>
      <c r="AH4" s="101">
        <v>0.13</v>
      </c>
      <c r="AI4" s="102"/>
      <c r="AJ4" s="103" t="s">
        <v>97</v>
      </c>
      <c r="AK4" s="69" t="s">
        <v>98</v>
      </c>
      <c r="AL4" s="102"/>
      <c r="AM4" s="104">
        <v>1</v>
      </c>
      <c r="AN4" s="70"/>
      <c r="AO4" s="70" t="s">
        <v>411</v>
      </c>
      <c r="AP4" s="99" t="s">
        <v>608</v>
      </c>
      <c r="AQ4" s="74"/>
    </row>
    <row r="5" s="4" customFormat="1" ht="20" customHeight="1" spans="1:62">
      <c r="A5" s="74">
        <v>3</v>
      </c>
      <c r="B5" s="76" t="s">
        <v>603</v>
      </c>
      <c r="C5" s="74" t="s">
        <v>609</v>
      </c>
      <c r="D5" s="90" t="s">
        <v>610</v>
      </c>
      <c r="E5" s="74"/>
      <c r="F5" s="74"/>
      <c r="G5" s="74"/>
      <c r="H5" s="74" t="s">
        <v>611</v>
      </c>
      <c r="I5" s="76" t="s">
        <v>118</v>
      </c>
      <c r="J5" s="76">
        <v>145</v>
      </c>
      <c r="K5" s="74">
        <v>1</v>
      </c>
      <c r="L5" s="74">
        <v>0</v>
      </c>
      <c r="M5" s="78">
        <f>J5*K5/(K5+L5)</f>
        <v>145</v>
      </c>
      <c r="N5" s="79">
        <v>0.02</v>
      </c>
      <c r="O5" s="78">
        <v>0.03</v>
      </c>
      <c r="P5" s="80">
        <v>0.01</v>
      </c>
      <c r="Q5" s="81">
        <f>M5*(1+N5+O5+P5)</f>
        <v>153.7</v>
      </c>
      <c r="R5" s="93"/>
      <c r="S5" s="74"/>
      <c r="T5" s="83">
        <f>Q5-M5</f>
        <v>8.70000000000002</v>
      </c>
      <c r="U5" s="94">
        <v>0.05</v>
      </c>
      <c r="V5" s="95">
        <f>Q5*(1+U5)</f>
        <v>161.385</v>
      </c>
      <c r="Y5" s="96">
        <f>V5-M5</f>
        <v>16.385</v>
      </c>
      <c r="Z5" s="105">
        <v>0.01</v>
      </c>
      <c r="AA5" s="106">
        <f>Q5*(1+Z5)</f>
        <v>155.237</v>
      </c>
      <c r="AB5" s="107">
        <v>148</v>
      </c>
      <c r="AD5" s="96">
        <f>AA5-M5</f>
        <v>10.237</v>
      </c>
      <c r="AE5" s="99" t="s">
        <v>63</v>
      </c>
      <c r="AF5" s="70"/>
      <c r="AG5" s="100" t="s">
        <v>96</v>
      </c>
      <c r="AH5" s="101">
        <v>0.13</v>
      </c>
      <c r="AI5" s="102"/>
      <c r="AJ5" s="103" t="s">
        <v>97</v>
      </c>
      <c r="AK5" s="69" t="s">
        <v>98</v>
      </c>
      <c r="AL5" s="102"/>
      <c r="AM5" s="104">
        <v>1</v>
      </c>
      <c r="AN5" s="70"/>
      <c r="AO5" s="70" t="s">
        <v>612</v>
      </c>
      <c r="AP5" s="99" t="s">
        <v>613</v>
      </c>
      <c r="AQ5" s="74"/>
    </row>
  </sheetData>
  <mergeCells count="6">
    <mergeCell ref="A1:M1"/>
    <mergeCell ref="N1:O1"/>
    <mergeCell ref="P1:T1"/>
    <mergeCell ref="U1:Y1"/>
    <mergeCell ref="Z1:AD1"/>
    <mergeCell ref="K2:L2"/>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56"/>
  <sheetViews>
    <sheetView zoomScale="80" zoomScaleNormal="80" workbookViewId="0">
      <pane ySplit="2" topLeftCell="A3" activePane="bottomLeft" state="frozen"/>
      <selection/>
      <selection pane="bottomLeft" activeCell="AA2" sqref="AA$1:AA$1048576"/>
    </sheetView>
  </sheetViews>
  <sheetFormatPr defaultColWidth="9" defaultRowHeight="13.5"/>
  <cols>
    <col min="2" max="3" width="9" style="5"/>
    <col min="4" max="4" width="40.3083333333333" customWidth="1"/>
    <col min="5" max="5" width="13.1166666666667" customWidth="1"/>
    <col min="6" max="6" width="17.9666666666667" customWidth="1"/>
    <col min="7" max="7" width="17.5" customWidth="1"/>
    <col min="8" max="8" width="19.675" customWidth="1"/>
    <col min="10" max="10" width="14.375" customWidth="1"/>
    <col min="13" max="13" width="17.6583333333333" customWidth="1"/>
    <col min="14" max="14" width="10.6166666666667" customWidth="1"/>
    <col min="15" max="15" width="14.2166666666667" customWidth="1"/>
    <col min="17" max="17" width="13.7416666666667" style="6" customWidth="1"/>
    <col min="18" max="18" width="15.775" customWidth="1"/>
    <col min="19" max="19" width="16.5583333333333" customWidth="1"/>
    <col min="22" max="22" width="12.9666666666667" style="6" customWidth="1"/>
    <col min="23" max="23" width="16.25" customWidth="1"/>
    <col min="24" max="24" width="14.5333333333333" customWidth="1"/>
    <col min="27" max="27" width="13.5916666666667" style="6" customWidth="1"/>
    <col min="28" max="28" width="15.775" customWidth="1"/>
    <col min="29" max="29" width="14.9916666666667" customWidth="1"/>
    <col min="32" max="32" width="25.9333333333333" customWidth="1"/>
    <col min="33" max="33" width="16.4083333333333" customWidth="1"/>
    <col min="35" max="35" width="37" customWidth="1"/>
    <col min="40" max="40" width="16.5583333333333" customWidth="1"/>
    <col min="42" max="42" width="34.9916666666667" customWidth="1"/>
  </cols>
  <sheetData>
    <row r="1" s="1" customFormat="1" ht="52" customHeight="1" spans="1:62">
      <c r="A1" s="7" t="s">
        <v>0</v>
      </c>
      <c r="B1" s="7"/>
      <c r="C1" s="7"/>
      <c r="D1" s="7"/>
      <c r="E1" s="7"/>
      <c r="F1" s="7"/>
      <c r="G1" s="7"/>
      <c r="H1" s="7"/>
      <c r="I1" s="7"/>
      <c r="J1" s="7"/>
      <c r="K1" s="7"/>
      <c r="L1" s="7"/>
      <c r="M1" s="7"/>
      <c r="N1" s="8" t="s">
        <v>1</v>
      </c>
      <c r="O1" s="9"/>
      <c r="P1" s="8" t="s">
        <v>2</v>
      </c>
      <c r="Q1" s="10"/>
      <c r="R1" s="11"/>
      <c r="S1" s="11"/>
      <c r="T1" s="9"/>
      <c r="U1" s="12" t="s">
        <v>3</v>
      </c>
      <c r="V1" s="13"/>
      <c r="W1" s="14"/>
      <c r="X1" s="14"/>
      <c r="Y1" s="15"/>
      <c r="Z1" s="16" t="s">
        <v>4</v>
      </c>
      <c r="AA1" s="17"/>
      <c r="AB1" s="18"/>
      <c r="AC1" s="18"/>
      <c r="AD1" s="18"/>
      <c r="AE1" s="7"/>
      <c r="AF1" s="7"/>
      <c r="AG1" s="7"/>
      <c r="AH1" s="7"/>
      <c r="AI1" s="7"/>
      <c r="AJ1" s="7"/>
      <c r="AK1" s="7"/>
      <c r="AL1" s="7"/>
      <c r="AM1" s="7"/>
      <c r="AN1" s="7"/>
      <c r="AO1" s="7"/>
      <c r="AP1" s="7"/>
      <c r="AQ1" s="7"/>
      <c r="AR1" s="8"/>
      <c r="AS1" s="20"/>
      <c r="AT1" s="20"/>
      <c r="AU1" s="7"/>
      <c r="AV1" s="7"/>
      <c r="AW1" s="7"/>
      <c r="AX1" s="7"/>
    </row>
    <row r="2" s="2" customFormat="1" ht="71" customHeight="1" outlineLevel="1" spans="1:62">
      <c r="A2" s="21" t="s">
        <v>5</v>
      </c>
      <c r="B2" s="22" t="s">
        <v>6</v>
      </c>
      <c r="C2" s="22" t="s">
        <v>7</v>
      </c>
      <c r="D2" s="23" t="s">
        <v>8</v>
      </c>
      <c r="E2" s="22" t="s">
        <v>9</v>
      </c>
      <c r="F2" s="22" t="s">
        <v>10</v>
      </c>
      <c r="G2" s="22" t="s">
        <v>11</v>
      </c>
      <c r="H2" s="24" t="s">
        <v>12</v>
      </c>
      <c r="I2" s="23" t="s">
        <v>13</v>
      </c>
      <c r="J2" s="25" t="s">
        <v>14</v>
      </c>
      <c r="K2" s="71" t="s">
        <v>15</v>
      </c>
      <c r="L2" s="72"/>
      <c r="M2" s="28" t="s">
        <v>16</v>
      </c>
      <c r="N2" s="29" t="s">
        <v>17</v>
      </c>
      <c r="O2" s="29" t="s">
        <v>18</v>
      </c>
      <c r="P2" s="29" t="s">
        <v>19</v>
      </c>
      <c r="Q2" s="30" t="s">
        <v>20</v>
      </c>
      <c r="R2" s="31" t="s">
        <v>21</v>
      </c>
      <c r="S2" s="32" t="s">
        <v>22</v>
      </c>
      <c r="T2" s="33" t="s">
        <v>23</v>
      </c>
      <c r="U2" s="22" t="s">
        <v>19</v>
      </c>
      <c r="V2" s="34" t="s">
        <v>24</v>
      </c>
      <c r="W2" s="31" t="s">
        <v>21</v>
      </c>
      <c r="X2" s="32" t="s">
        <v>22</v>
      </c>
      <c r="Y2" s="35" t="s">
        <v>25</v>
      </c>
      <c r="Z2" s="36" t="s">
        <v>19</v>
      </c>
      <c r="AA2" s="37" t="s">
        <v>26</v>
      </c>
      <c r="AB2" s="38" t="s">
        <v>27</v>
      </c>
      <c r="AC2" s="32" t="s">
        <v>28</v>
      </c>
      <c r="AD2" s="39" t="s">
        <v>29</v>
      </c>
      <c r="AE2" s="22" t="s">
        <v>30</v>
      </c>
      <c r="AF2" s="22" t="s">
        <v>31</v>
      </c>
      <c r="AG2" s="40" t="s">
        <v>32</v>
      </c>
      <c r="AH2" s="40" t="s">
        <v>33</v>
      </c>
      <c r="AI2" s="41" t="s">
        <v>34</v>
      </c>
      <c r="AJ2" s="73" t="s">
        <v>35</v>
      </c>
      <c r="AK2" s="21" t="s">
        <v>36</v>
      </c>
      <c r="AL2" s="32" t="s">
        <v>37</v>
      </c>
      <c r="AM2" s="32" t="s">
        <v>38</v>
      </c>
      <c r="AN2" s="32" t="s">
        <v>39</v>
      </c>
      <c r="AO2" s="32" t="s">
        <v>40</v>
      </c>
      <c r="AP2" s="22" t="s">
        <v>41</v>
      </c>
      <c r="AQ2" s="22" t="s">
        <v>42</v>
      </c>
      <c r="AR2" s="42"/>
      <c r="AS2" s="38" t="s">
        <v>43</v>
      </c>
      <c r="AT2" s="32" t="s">
        <v>44</v>
      </c>
      <c r="AU2" s="32" t="s">
        <v>45</v>
      </c>
      <c r="AV2" s="32" t="s">
        <v>46</v>
      </c>
      <c r="AW2" s="32" t="s">
        <v>47</v>
      </c>
      <c r="AX2" s="32" t="s">
        <v>48</v>
      </c>
      <c r="AY2" s="43"/>
      <c r="AZ2" s="44"/>
      <c r="BA2" s="44"/>
      <c r="BB2" s="44"/>
      <c r="BC2" s="44"/>
      <c r="BD2" s="44"/>
      <c r="BE2" s="44"/>
      <c r="BF2" s="45"/>
      <c r="BG2" s="46"/>
      <c r="BH2" s="47"/>
      <c r="BI2" s="47"/>
      <c r="BJ2" s="47"/>
    </row>
    <row r="3" s="69" customFormat="1" ht="20" customHeight="1" spans="1:62">
      <c r="A3" s="74">
        <v>1</v>
      </c>
      <c r="B3" s="75" t="s">
        <v>614</v>
      </c>
      <c r="C3" s="76"/>
      <c r="D3" s="76" t="s">
        <v>615</v>
      </c>
      <c r="E3" s="77"/>
      <c r="F3" s="74"/>
      <c r="G3" s="74"/>
      <c r="H3" s="74" t="s">
        <v>616</v>
      </c>
      <c r="I3" s="76" t="s">
        <v>118</v>
      </c>
      <c r="J3" s="76">
        <v>72</v>
      </c>
      <c r="K3" s="74">
        <v>1</v>
      </c>
      <c r="L3" s="74">
        <v>0</v>
      </c>
      <c r="M3" s="78">
        <f t="shared" ref="M3:M56" si="0">J3*K3/(K3+L3)</f>
        <v>72</v>
      </c>
      <c r="N3" s="79">
        <v>0.02</v>
      </c>
      <c r="O3" s="78">
        <v>0.03</v>
      </c>
      <c r="P3" s="80">
        <v>0.01</v>
      </c>
      <c r="Q3" s="81">
        <f t="shared" ref="Q3:Q56" si="1">M3*(1+N3+O3+P3)</f>
        <v>76.32</v>
      </c>
      <c r="R3" s="74"/>
      <c r="S3" s="82"/>
      <c r="T3" s="83">
        <f t="shared" ref="T3:T56" si="2">Q3-M3</f>
        <v>4.32000000000001</v>
      </c>
      <c r="U3" s="84">
        <v>0.05</v>
      </c>
      <c r="V3" s="58">
        <f t="shared" ref="V3:V56" si="3">Q3*(1+U3)</f>
        <v>80.136</v>
      </c>
      <c r="Y3" s="59">
        <f t="shared" ref="Y3:Y56" si="4">V3-M3</f>
        <v>8.13600000000001</v>
      </c>
      <c r="Z3" s="60">
        <v>0.2</v>
      </c>
      <c r="AA3" s="58">
        <f t="shared" ref="AA3:AA56" si="5">Q3*(1+Z3)</f>
        <v>91.584</v>
      </c>
      <c r="AB3" s="85">
        <v>74</v>
      </c>
      <c r="AD3" s="86">
        <f t="shared" ref="AD3:AD56" si="6">AA3-M3</f>
        <v>19.584</v>
      </c>
      <c r="AE3" s="87" t="s">
        <v>617</v>
      </c>
      <c r="AF3" s="74"/>
      <c r="AG3" s="87" t="s">
        <v>96</v>
      </c>
      <c r="AH3" s="88">
        <v>0.13</v>
      </c>
      <c r="AI3" s="74"/>
      <c r="AJ3" s="87" t="s">
        <v>97</v>
      </c>
      <c r="AK3" s="74" t="s">
        <v>98</v>
      </c>
      <c r="AL3" s="74"/>
      <c r="AM3" s="76">
        <v>1</v>
      </c>
      <c r="AN3" s="74">
        <v>0.00201</v>
      </c>
      <c r="AO3" s="74" t="s">
        <v>618</v>
      </c>
      <c r="AP3" s="87" t="s">
        <v>619</v>
      </c>
      <c r="AQ3" s="74"/>
      <c r="AR3" s="74"/>
    </row>
    <row r="4" s="69" customFormat="1" ht="20" customHeight="1" spans="1:62">
      <c r="A4" s="74">
        <v>2</v>
      </c>
      <c r="B4" s="75" t="s">
        <v>614</v>
      </c>
      <c r="C4" s="76"/>
      <c r="D4" s="76" t="s">
        <v>620</v>
      </c>
      <c r="E4" s="77"/>
      <c r="F4" s="74"/>
      <c r="G4" s="74"/>
      <c r="H4" s="74" t="s">
        <v>621</v>
      </c>
      <c r="I4" s="76" t="s">
        <v>128</v>
      </c>
      <c r="J4" s="76">
        <v>37</v>
      </c>
      <c r="K4" s="74">
        <v>1</v>
      </c>
      <c r="L4" s="74">
        <v>0</v>
      </c>
      <c r="M4" s="78">
        <f t="shared" si="0"/>
        <v>37</v>
      </c>
      <c r="N4" s="79">
        <v>0.02</v>
      </c>
      <c r="O4" s="78">
        <v>0.03</v>
      </c>
      <c r="P4" s="80">
        <v>0.01</v>
      </c>
      <c r="Q4" s="81">
        <f t="shared" si="1"/>
        <v>39.22</v>
      </c>
      <c r="R4" s="74"/>
      <c r="S4" s="82"/>
      <c r="T4" s="83">
        <f t="shared" si="2"/>
        <v>2.22</v>
      </c>
      <c r="U4" s="84">
        <v>0.05</v>
      </c>
      <c r="V4" s="58">
        <f t="shared" si="3"/>
        <v>41.181</v>
      </c>
      <c r="Y4" s="59">
        <f t="shared" si="4"/>
        <v>4.181</v>
      </c>
      <c r="Z4" s="60">
        <v>0.2</v>
      </c>
      <c r="AA4" s="58">
        <f t="shared" si="5"/>
        <v>47.064</v>
      </c>
      <c r="AB4" s="85">
        <v>39</v>
      </c>
      <c r="AD4" s="86">
        <f t="shared" si="6"/>
        <v>10.064</v>
      </c>
      <c r="AE4" s="74" t="s">
        <v>607</v>
      </c>
      <c r="AF4" s="74"/>
      <c r="AG4" s="87" t="s">
        <v>96</v>
      </c>
      <c r="AH4" s="88">
        <v>0.13</v>
      </c>
      <c r="AI4" s="74"/>
      <c r="AJ4" s="87" t="s">
        <v>97</v>
      </c>
      <c r="AK4" s="74" t="s">
        <v>98</v>
      </c>
      <c r="AL4" s="74"/>
      <c r="AM4" s="76">
        <v>1</v>
      </c>
      <c r="AN4" s="74">
        <v>0.00073</v>
      </c>
      <c r="AO4" s="74" t="s">
        <v>622</v>
      </c>
      <c r="AP4" s="87" t="s">
        <v>623</v>
      </c>
      <c r="AQ4" s="74"/>
      <c r="AR4" s="74"/>
    </row>
    <row r="5" s="69" customFormat="1" ht="20" customHeight="1" spans="1:62">
      <c r="A5" s="74">
        <v>3</v>
      </c>
      <c r="B5" s="75" t="s">
        <v>614</v>
      </c>
      <c r="C5" s="76"/>
      <c r="D5" s="76" t="s">
        <v>624</v>
      </c>
      <c r="E5" s="77"/>
      <c r="F5" s="74"/>
      <c r="G5" s="74"/>
      <c r="H5" s="74" t="s">
        <v>621</v>
      </c>
      <c r="I5" s="76" t="s">
        <v>128</v>
      </c>
      <c r="J5" s="76">
        <v>37</v>
      </c>
      <c r="K5" s="74">
        <v>1</v>
      </c>
      <c r="L5" s="74">
        <v>0</v>
      </c>
      <c r="M5" s="78">
        <f t="shared" si="0"/>
        <v>37</v>
      </c>
      <c r="N5" s="79">
        <v>0.02</v>
      </c>
      <c r="O5" s="78">
        <v>0.03</v>
      </c>
      <c r="P5" s="80">
        <v>0.01</v>
      </c>
      <c r="Q5" s="81">
        <f t="shared" si="1"/>
        <v>39.22</v>
      </c>
      <c r="R5" s="74"/>
      <c r="S5" s="82"/>
      <c r="T5" s="83">
        <f t="shared" si="2"/>
        <v>2.22</v>
      </c>
      <c r="U5" s="84">
        <v>0.05</v>
      </c>
      <c r="V5" s="58">
        <f t="shared" si="3"/>
        <v>41.181</v>
      </c>
      <c r="Y5" s="59">
        <f t="shared" si="4"/>
        <v>4.181</v>
      </c>
      <c r="Z5" s="60">
        <v>0.2</v>
      </c>
      <c r="AA5" s="58">
        <f t="shared" si="5"/>
        <v>47.064</v>
      </c>
      <c r="AB5" s="85">
        <v>39</v>
      </c>
      <c r="AD5" s="86">
        <f t="shared" si="6"/>
        <v>10.064</v>
      </c>
      <c r="AE5" s="74" t="s">
        <v>607</v>
      </c>
      <c r="AF5" s="74"/>
      <c r="AG5" s="87" t="s">
        <v>96</v>
      </c>
      <c r="AH5" s="88">
        <v>0.13</v>
      </c>
      <c r="AI5" s="74"/>
      <c r="AJ5" s="87" t="s">
        <v>97</v>
      </c>
      <c r="AK5" s="74" t="s">
        <v>98</v>
      </c>
      <c r="AL5" s="74"/>
      <c r="AM5" s="76">
        <v>1</v>
      </c>
      <c r="AN5" s="74">
        <v>0.00073</v>
      </c>
      <c r="AO5" s="74" t="s">
        <v>622</v>
      </c>
      <c r="AP5" s="87" t="s">
        <v>625</v>
      </c>
      <c r="AQ5" s="74"/>
      <c r="AR5" s="74"/>
    </row>
    <row r="6" s="69" customFormat="1" ht="20" customHeight="1" spans="1:62">
      <c r="A6" s="74">
        <v>4</v>
      </c>
      <c r="B6" s="75" t="s">
        <v>614</v>
      </c>
      <c r="C6" s="76"/>
      <c r="D6" s="76" t="s">
        <v>626</v>
      </c>
      <c r="E6" s="77"/>
      <c r="F6" s="74"/>
      <c r="G6" s="74"/>
      <c r="H6" s="74" t="s">
        <v>621</v>
      </c>
      <c r="I6" s="76" t="s">
        <v>128</v>
      </c>
      <c r="J6" s="76">
        <v>37</v>
      </c>
      <c r="K6" s="74">
        <v>1</v>
      </c>
      <c r="L6" s="74">
        <v>0</v>
      </c>
      <c r="M6" s="78">
        <f t="shared" si="0"/>
        <v>37</v>
      </c>
      <c r="N6" s="79">
        <v>0.02</v>
      </c>
      <c r="O6" s="78">
        <v>0.03</v>
      </c>
      <c r="P6" s="80">
        <v>0.01</v>
      </c>
      <c r="Q6" s="81">
        <f t="shared" si="1"/>
        <v>39.22</v>
      </c>
      <c r="R6" s="74"/>
      <c r="S6" s="82"/>
      <c r="T6" s="83">
        <f t="shared" si="2"/>
        <v>2.22</v>
      </c>
      <c r="U6" s="84">
        <v>0.05</v>
      </c>
      <c r="V6" s="58">
        <f t="shared" si="3"/>
        <v>41.181</v>
      </c>
      <c r="Y6" s="59">
        <f t="shared" si="4"/>
        <v>4.181</v>
      </c>
      <c r="Z6" s="60">
        <v>0.2</v>
      </c>
      <c r="AA6" s="58">
        <f t="shared" si="5"/>
        <v>47.064</v>
      </c>
      <c r="AB6" s="85">
        <v>39</v>
      </c>
      <c r="AD6" s="86">
        <f t="shared" si="6"/>
        <v>10.064</v>
      </c>
      <c r="AE6" s="74" t="s">
        <v>607</v>
      </c>
      <c r="AF6" s="74"/>
      <c r="AG6" s="87" t="s">
        <v>96</v>
      </c>
      <c r="AH6" s="88">
        <v>0.13</v>
      </c>
      <c r="AI6" s="74"/>
      <c r="AJ6" s="87" t="s">
        <v>97</v>
      </c>
      <c r="AK6" s="74" t="s">
        <v>98</v>
      </c>
      <c r="AL6" s="74"/>
      <c r="AM6" s="76">
        <v>1</v>
      </c>
      <c r="AN6" s="74">
        <v>0.00073</v>
      </c>
      <c r="AO6" s="74" t="s">
        <v>622</v>
      </c>
      <c r="AP6" s="87" t="s">
        <v>627</v>
      </c>
      <c r="AQ6" s="74"/>
      <c r="AR6" s="74"/>
    </row>
    <row r="7" s="69" customFormat="1" ht="20" customHeight="1" spans="1:62">
      <c r="A7" s="74">
        <v>5</v>
      </c>
      <c r="B7" s="75" t="s">
        <v>614</v>
      </c>
      <c r="C7" s="76"/>
      <c r="D7" s="76" t="s">
        <v>628</v>
      </c>
      <c r="E7" s="77"/>
      <c r="F7" s="74"/>
      <c r="G7" s="74"/>
      <c r="H7" s="74" t="s">
        <v>621</v>
      </c>
      <c r="I7" s="76" t="s">
        <v>128</v>
      </c>
      <c r="J7" s="76">
        <v>37</v>
      </c>
      <c r="K7" s="74">
        <v>1</v>
      </c>
      <c r="L7" s="74">
        <v>0</v>
      </c>
      <c r="M7" s="78">
        <f t="shared" si="0"/>
        <v>37</v>
      </c>
      <c r="N7" s="79">
        <v>0.02</v>
      </c>
      <c r="O7" s="78">
        <v>0.03</v>
      </c>
      <c r="P7" s="80">
        <v>0.01</v>
      </c>
      <c r="Q7" s="81">
        <f t="shared" si="1"/>
        <v>39.22</v>
      </c>
      <c r="R7" s="74"/>
      <c r="S7" s="82"/>
      <c r="T7" s="83">
        <f t="shared" si="2"/>
        <v>2.22</v>
      </c>
      <c r="U7" s="84">
        <v>0.05</v>
      </c>
      <c r="V7" s="58">
        <f t="shared" si="3"/>
        <v>41.181</v>
      </c>
      <c r="Y7" s="59">
        <f t="shared" si="4"/>
        <v>4.181</v>
      </c>
      <c r="Z7" s="60">
        <v>0.2</v>
      </c>
      <c r="AA7" s="58">
        <f t="shared" si="5"/>
        <v>47.064</v>
      </c>
      <c r="AB7" s="89">
        <v>39</v>
      </c>
      <c r="AD7" s="86">
        <f t="shared" si="6"/>
        <v>10.064</v>
      </c>
      <c r="AE7" s="74" t="s">
        <v>629</v>
      </c>
      <c r="AF7" s="74"/>
      <c r="AG7" s="87" t="s">
        <v>96</v>
      </c>
      <c r="AH7" s="88">
        <v>0.13</v>
      </c>
      <c r="AI7" s="74"/>
      <c r="AJ7" s="87" t="s">
        <v>97</v>
      </c>
      <c r="AK7" s="74" t="s">
        <v>98</v>
      </c>
      <c r="AL7" s="74"/>
      <c r="AM7" s="76">
        <v>1</v>
      </c>
      <c r="AN7" s="74">
        <v>0.00073</v>
      </c>
      <c r="AO7" s="74" t="s">
        <v>622</v>
      </c>
      <c r="AP7" s="87" t="s">
        <v>630</v>
      </c>
      <c r="AQ7" s="74"/>
      <c r="AR7" s="74"/>
    </row>
    <row r="8" s="69" customFormat="1" ht="20" customHeight="1" spans="1:62">
      <c r="A8" s="74">
        <v>6</v>
      </c>
      <c r="B8" s="75" t="s">
        <v>614</v>
      </c>
      <c r="C8" s="76"/>
      <c r="D8" s="76" t="s">
        <v>631</v>
      </c>
      <c r="E8" s="77"/>
      <c r="F8" s="74"/>
      <c r="G8" s="74"/>
      <c r="H8" s="74" t="s">
        <v>621</v>
      </c>
      <c r="I8" s="76" t="s">
        <v>128</v>
      </c>
      <c r="J8" s="76">
        <v>37</v>
      </c>
      <c r="K8" s="74">
        <v>1</v>
      </c>
      <c r="L8" s="74">
        <v>0</v>
      </c>
      <c r="M8" s="78">
        <f t="shared" si="0"/>
        <v>37</v>
      </c>
      <c r="N8" s="79">
        <v>0.02</v>
      </c>
      <c r="O8" s="78">
        <v>0.03</v>
      </c>
      <c r="P8" s="80">
        <v>0.01</v>
      </c>
      <c r="Q8" s="81">
        <f t="shared" si="1"/>
        <v>39.22</v>
      </c>
      <c r="R8" s="74"/>
      <c r="S8" s="82"/>
      <c r="T8" s="83">
        <f t="shared" si="2"/>
        <v>2.22</v>
      </c>
      <c r="U8" s="84">
        <v>0.05</v>
      </c>
      <c r="V8" s="58">
        <f t="shared" si="3"/>
        <v>41.181</v>
      </c>
      <c r="Y8" s="59">
        <f t="shared" si="4"/>
        <v>4.181</v>
      </c>
      <c r="Z8" s="60">
        <v>0.2</v>
      </c>
      <c r="AA8" s="58">
        <f t="shared" si="5"/>
        <v>47.064</v>
      </c>
      <c r="AB8" s="89">
        <v>39</v>
      </c>
      <c r="AD8" s="86">
        <f t="shared" si="6"/>
        <v>10.064</v>
      </c>
      <c r="AE8" s="74" t="s">
        <v>617</v>
      </c>
      <c r="AF8" s="74"/>
      <c r="AG8" s="87" t="s">
        <v>96</v>
      </c>
      <c r="AH8" s="88">
        <v>0.13</v>
      </c>
      <c r="AI8" s="74"/>
      <c r="AJ8" s="87" t="s">
        <v>97</v>
      </c>
      <c r="AK8" s="74" t="s">
        <v>98</v>
      </c>
      <c r="AL8" s="74"/>
      <c r="AM8" s="76">
        <v>1</v>
      </c>
      <c r="AN8" s="74">
        <v>0.00073</v>
      </c>
      <c r="AO8" s="74" t="s">
        <v>622</v>
      </c>
      <c r="AP8" s="87" t="s">
        <v>632</v>
      </c>
      <c r="AQ8" s="74"/>
      <c r="AR8" s="74"/>
    </row>
    <row r="9" s="69" customFormat="1" ht="20" customHeight="1" spans="1:62">
      <c r="A9" s="74">
        <v>7</v>
      </c>
      <c r="B9" s="75" t="s">
        <v>614</v>
      </c>
      <c r="C9" s="76"/>
      <c r="D9" s="90" t="s">
        <v>633</v>
      </c>
      <c r="E9" s="77"/>
      <c r="F9" s="74"/>
      <c r="G9" s="74"/>
      <c r="H9" s="74" t="s">
        <v>634</v>
      </c>
      <c r="I9" s="76" t="s">
        <v>140</v>
      </c>
      <c r="J9" s="76">
        <v>65</v>
      </c>
      <c r="K9" s="74">
        <v>1</v>
      </c>
      <c r="L9" s="74">
        <v>0</v>
      </c>
      <c r="M9" s="78">
        <f t="shared" si="0"/>
        <v>65</v>
      </c>
      <c r="N9" s="79">
        <v>0.02</v>
      </c>
      <c r="O9" s="78">
        <v>0.03</v>
      </c>
      <c r="P9" s="80">
        <v>0.01</v>
      </c>
      <c r="Q9" s="81">
        <f t="shared" si="1"/>
        <v>68.9</v>
      </c>
      <c r="R9" s="74"/>
      <c r="S9" s="82"/>
      <c r="T9" s="83">
        <f t="shared" si="2"/>
        <v>3.90000000000001</v>
      </c>
      <c r="U9" s="84">
        <v>0.05</v>
      </c>
      <c r="V9" s="58">
        <f t="shared" si="3"/>
        <v>72.345</v>
      </c>
      <c r="Y9" s="59">
        <f t="shared" si="4"/>
        <v>7.34500000000001</v>
      </c>
      <c r="Z9" s="60">
        <v>0.2</v>
      </c>
      <c r="AA9" s="58">
        <f t="shared" si="5"/>
        <v>82.68</v>
      </c>
      <c r="AB9" s="85">
        <v>79</v>
      </c>
      <c r="AD9" s="86">
        <f t="shared" si="6"/>
        <v>17.68</v>
      </c>
      <c r="AE9" s="87" t="s">
        <v>629</v>
      </c>
      <c r="AF9" s="74"/>
      <c r="AG9" s="87" t="s">
        <v>96</v>
      </c>
      <c r="AH9" s="88">
        <v>0.13</v>
      </c>
      <c r="AI9" s="74"/>
      <c r="AJ9" s="87" t="s">
        <v>97</v>
      </c>
      <c r="AK9" s="74" t="s">
        <v>98</v>
      </c>
      <c r="AL9" s="74"/>
      <c r="AM9" s="76">
        <v>1</v>
      </c>
      <c r="AN9" s="74"/>
      <c r="AO9" s="74" t="s">
        <v>618</v>
      </c>
      <c r="AP9" s="87" t="s">
        <v>635</v>
      </c>
      <c r="AQ9" s="74"/>
      <c r="AR9" s="74"/>
    </row>
    <row r="10" s="69" customFormat="1" ht="20" customHeight="1" spans="1:62">
      <c r="A10" s="74">
        <v>8</v>
      </c>
      <c r="B10" s="75" t="s">
        <v>614</v>
      </c>
      <c r="C10" s="76"/>
      <c r="D10" s="90" t="s">
        <v>636</v>
      </c>
      <c r="E10" s="77"/>
      <c r="F10" s="74"/>
      <c r="G10" s="74"/>
      <c r="H10" s="74" t="s">
        <v>381</v>
      </c>
      <c r="I10" s="76" t="s">
        <v>128</v>
      </c>
      <c r="J10" s="76">
        <v>170</v>
      </c>
      <c r="K10" s="74">
        <v>1</v>
      </c>
      <c r="L10" s="74">
        <v>0</v>
      </c>
      <c r="M10" s="78">
        <f t="shared" si="0"/>
        <v>170</v>
      </c>
      <c r="N10" s="79">
        <v>0.02</v>
      </c>
      <c r="O10" s="78">
        <v>0.03</v>
      </c>
      <c r="P10" s="80">
        <v>0.01</v>
      </c>
      <c r="Q10" s="81">
        <f t="shared" si="1"/>
        <v>180.2</v>
      </c>
      <c r="R10" s="74"/>
      <c r="S10" s="82"/>
      <c r="T10" s="83">
        <f t="shared" si="2"/>
        <v>10.2</v>
      </c>
      <c r="U10" s="84">
        <v>0.05</v>
      </c>
      <c r="V10" s="58">
        <f t="shared" si="3"/>
        <v>189.21</v>
      </c>
      <c r="Y10" s="59">
        <f t="shared" si="4"/>
        <v>19.21</v>
      </c>
      <c r="Z10" s="60">
        <v>0.2</v>
      </c>
      <c r="AA10" s="58">
        <f t="shared" si="5"/>
        <v>216.24</v>
      </c>
      <c r="AB10" s="85">
        <v>188</v>
      </c>
      <c r="AD10" s="86">
        <f t="shared" si="6"/>
        <v>46.24</v>
      </c>
      <c r="AE10" s="87" t="s">
        <v>637</v>
      </c>
      <c r="AF10" s="74"/>
      <c r="AG10" s="87" t="s">
        <v>96</v>
      </c>
      <c r="AH10" s="88">
        <v>0.13</v>
      </c>
      <c r="AI10" s="74"/>
      <c r="AJ10" s="87" t="s">
        <v>97</v>
      </c>
      <c r="AK10" s="74" t="s">
        <v>98</v>
      </c>
      <c r="AL10" s="74"/>
      <c r="AM10" s="76">
        <v>1</v>
      </c>
      <c r="AN10" s="74"/>
      <c r="AO10" s="74" t="s">
        <v>382</v>
      </c>
      <c r="AP10" s="87" t="s">
        <v>638</v>
      </c>
      <c r="AQ10" s="74"/>
      <c r="AR10" s="74"/>
    </row>
    <row r="11" s="69" customFormat="1" ht="20" customHeight="1" spans="1:62">
      <c r="A11" s="74">
        <v>9</v>
      </c>
      <c r="B11" s="75" t="s">
        <v>614</v>
      </c>
      <c r="C11" s="76"/>
      <c r="D11" s="90" t="s">
        <v>639</v>
      </c>
      <c r="E11" s="77"/>
      <c r="F11" s="74"/>
      <c r="G11" s="74"/>
      <c r="H11" s="74" t="s">
        <v>381</v>
      </c>
      <c r="I11" s="76" t="s">
        <v>128</v>
      </c>
      <c r="J11" s="76">
        <v>60</v>
      </c>
      <c r="K11" s="74">
        <v>1</v>
      </c>
      <c r="L11" s="74">
        <v>0</v>
      </c>
      <c r="M11" s="78">
        <f t="shared" si="0"/>
        <v>60</v>
      </c>
      <c r="N11" s="79">
        <v>0.02</v>
      </c>
      <c r="O11" s="78">
        <v>0.03</v>
      </c>
      <c r="P11" s="80">
        <v>0.01</v>
      </c>
      <c r="Q11" s="81">
        <f t="shared" si="1"/>
        <v>63.6</v>
      </c>
      <c r="R11" s="74"/>
      <c r="S11" s="82"/>
      <c r="T11" s="83">
        <f t="shared" si="2"/>
        <v>3.6</v>
      </c>
      <c r="U11" s="84">
        <v>0.05</v>
      </c>
      <c r="V11" s="58">
        <f t="shared" si="3"/>
        <v>66.78</v>
      </c>
      <c r="Y11" s="59">
        <f t="shared" si="4"/>
        <v>6.78</v>
      </c>
      <c r="Z11" s="60">
        <v>0.2</v>
      </c>
      <c r="AA11" s="58">
        <f t="shared" si="5"/>
        <v>76.32</v>
      </c>
      <c r="AB11" s="85">
        <v>75</v>
      </c>
      <c r="AD11" s="86">
        <f t="shared" si="6"/>
        <v>16.32</v>
      </c>
      <c r="AE11" s="87" t="s">
        <v>629</v>
      </c>
      <c r="AF11" s="74"/>
      <c r="AG11" s="87" t="s">
        <v>96</v>
      </c>
      <c r="AH11" s="88">
        <v>0.13</v>
      </c>
      <c r="AI11" s="74"/>
      <c r="AJ11" s="87" t="s">
        <v>97</v>
      </c>
      <c r="AK11" s="74" t="s">
        <v>98</v>
      </c>
      <c r="AL11" s="74"/>
      <c r="AM11" s="76">
        <v>1</v>
      </c>
      <c r="AN11" s="74"/>
      <c r="AO11" s="74" t="s">
        <v>382</v>
      </c>
      <c r="AP11" s="87" t="s">
        <v>640</v>
      </c>
      <c r="AQ11" s="74"/>
      <c r="AR11" s="74"/>
    </row>
    <row r="12" s="69" customFormat="1" ht="20" customHeight="1" spans="1:62">
      <c r="A12" s="74">
        <v>10</v>
      </c>
      <c r="B12" s="75" t="s">
        <v>614</v>
      </c>
      <c r="C12" s="76"/>
      <c r="D12" s="90" t="s">
        <v>641</v>
      </c>
      <c r="E12" s="77"/>
      <c r="F12" s="74"/>
      <c r="G12" s="74"/>
      <c r="H12" s="74" t="s">
        <v>642</v>
      </c>
      <c r="I12" s="76" t="s">
        <v>118</v>
      </c>
      <c r="J12" s="76">
        <v>70</v>
      </c>
      <c r="K12" s="74">
        <v>1</v>
      </c>
      <c r="L12" s="74">
        <v>0</v>
      </c>
      <c r="M12" s="78">
        <f t="shared" si="0"/>
        <v>70</v>
      </c>
      <c r="N12" s="79">
        <v>0.02</v>
      </c>
      <c r="O12" s="78">
        <v>0.03</v>
      </c>
      <c r="P12" s="80">
        <v>0.01</v>
      </c>
      <c r="Q12" s="81">
        <f t="shared" si="1"/>
        <v>74.2</v>
      </c>
      <c r="R12" s="74"/>
      <c r="S12" s="82"/>
      <c r="T12" s="83">
        <f t="shared" si="2"/>
        <v>4.2</v>
      </c>
      <c r="U12" s="84">
        <v>0.05</v>
      </c>
      <c r="V12" s="58">
        <f t="shared" si="3"/>
        <v>77.91</v>
      </c>
      <c r="Y12" s="59">
        <f t="shared" si="4"/>
        <v>7.91000000000001</v>
      </c>
      <c r="Z12" s="60">
        <v>0.2</v>
      </c>
      <c r="AA12" s="58">
        <f t="shared" si="5"/>
        <v>89.04</v>
      </c>
      <c r="AB12" s="85">
        <v>88</v>
      </c>
      <c r="AD12" s="86">
        <f t="shared" si="6"/>
        <v>19.04</v>
      </c>
      <c r="AE12" s="87" t="s">
        <v>629</v>
      </c>
      <c r="AF12" s="74"/>
      <c r="AG12" s="87" t="s">
        <v>96</v>
      </c>
      <c r="AH12" s="88">
        <v>0.13</v>
      </c>
      <c r="AI12" s="74"/>
      <c r="AJ12" s="87" t="s">
        <v>97</v>
      </c>
      <c r="AK12" s="74" t="s">
        <v>98</v>
      </c>
      <c r="AL12" s="74"/>
      <c r="AM12" s="76">
        <v>1</v>
      </c>
      <c r="AN12" s="74"/>
      <c r="AO12" s="74" t="s">
        <v>643</v>
      </c>
      <c r="AP12" s="87" t="s">
        <v>640</v>
      </c>
      <c r="AQ12" s="74"/>
      <c r="AR12" s="74"/>
    </row>
    <row r="13" s="69" customFormat="1" ht="20" customHeight="1" spans="1:62">
      <c r="A13" s="74">
        <v>11</v>
      </c>
      <c r="B13" s="75" t="s">
        <v>614</v>
      </c>
      <c r="C13" s="76"/>
      <c r="D13" s="90" t="s">
        <v>644</v>
      </c>
      <c r="E13" s="77"/>
      <c r="F13" s="74"/>
      <c r="G13" s="74"/>
      <c r="H13" s="74" t="s">
        <v>645</v>
      </c>
      <c r="I13" s="76" t="s">
        <v>118</v>
      </c>
      <c r="J13" s="76">
        <v>480</v>
      </c>
      <c r="K13" s="74">
        <v>1</v>
      </c>
      <c r="L13" s="74">
        <v>0</v>
      </c>
      <c r="M13" s="78">
        <f t="shared" si="0"/>
        <v>480</v>
      </c>
      <c r="N13" s="79">
        <v>0.02</v>
      </c>
      <c r="O13" s="78">
        <v>0.03</v>
      </c>
      <c r="P13" s="80">
        <v>0.01</v>
      </c>
      <c r="Q13" s="81">
        <f t="shared" si="1"/>
        <v>508.8</v>
      </c>
      <c r="R13" s="74"/>
      <c r="S13" s="82"/>
      <c r="T13" s="83">
        <f t="shared" si="2"/>
        <v>28.8</v>
      </c>
      <c r="U13" s="84">
        <v>0.05</v>
      </c>
      <c r="V13" s="58">
        <f t="shared" si="3"/>
        <v>534.24</v>
      </c>
      <c r="Y13" s="59">
        <f t="shared" si="4"/>
        <v>54.24</v>
      </c>
      <c r="Z13" s="60">
        <v>0.2</v>
      </c>
      <c r="AA13" s="58">
        <f t="shared" si="5"/>
        <v>610.56</v>
      </c>
      <c r="AB13" s="85">
        <v>496</v>
      </c>
      <c r="AD13" s="86">
        <f t="shared" si="6"/>
        <v>130.56</v>
      </c>
      <c r="AE13" s="87" t="s">
        <v>629</v>
      </c>
      <c r="AF13" s="74"/>
      <c r="AG13" s="87" t="s">
        <v>96</v>
      </c>
      <c r="AH13" s="88">
        <v>0.13</v>
      </c>
      <c r="AI13" s="74"/>
      <c r="AJ13" s="87" t="s">
        <v>97</v>
      </c>
      <c r="AK13" s="74" t="s">
        <v>98</v>
      </c>
      <c r="AL13" s="74"/>
      <c r="AM13" s="76">
        <v>1</v>
      </c>
      <c r="AN13" s="74"/>
      <c r="AO13" s="74" t="s">
        <v>646</v>
      </c>
      <c r="AP13" s="87" t="s">
        <v>640</v>
      </c>
      <c r="AQ13" s="74"/>
      <c r="AR13" s="74"/>
    </row>
    <row r="14" s="69" customFormat="1" ht="20" customHeight="1" spans="1:62">
      <c r="A14" s="74">
        <v>12</v>
      </c>
      <c r="B14" s="75" t="s">
        <v>614</v>
      </c>
      <c r="C14" s="76"/>
      <c r="D14" s="90" t="s">
        <v>647</v>
      </c>
      <c r="E14" s="77"/>
      <c r="F14" s="74"/>
      <c r="G14" s="74"/>
      <c r="H14" s="74" t="s">
        <v>645</v>
      </c>
      <c r="I14" s="76" t="s">
        <v>118</v>
      </c>
      <c r="J14" s="76">
        <v>285</v>
      </c>
      <c r="K14" s="74">
        <v>1</v>
      </c>
      <c r="L14" s="74">
        <v>0</v>
      </c>
      <c r="M14" s="78">
        <f t="shared" si="0"/>
        <v>285</v>
      </c>
      <c r="N14" s="79">
        <v>0.02</v>
      </c>
      <c r="O14" s="78">
        <v>0.03</v>
      </c>
      <c r="P14" s="80">
        <v>0.01</v>
      </c>
      <c r="Q14" s="81">
        <f t="shared" si="1"/>
        <v>302.1</v>
      </c>
      <c r="R14" s="74"/>
      <c r="S14" s="82"/>
      <c r="T14" s="83">
        <f t="shared" si="2"/>
        <v>17.1</v>
      </c>
      <c r="U14" s="84">
        <v>0.05</v>
      </c>
      <c r="V14" s="58">
        <f t="shared" si="3"/>
        <v>317.205</v>
      </c>
      <c r="Y14" s="59">
        <f t="shared" si="4"/>
        <v>32.205</v>
      </c>
      <c r="Z14" s="60">
        <v>0.2</v>
      </c>
      <c r="AA14" s="58">
        <f t="shared" si="5"/>
        <v>362.52</v>
      </c>
      <c r="AB14" s="85">
        <v>300</v>
      </c>
      <c r="AD14" s="86">
        <f t="shared" si="6"/>
        <v>77.52</v>
      </c>
      <c r="AE14" s="87" t="s">
        <v>629</v>
      </c>
      <c r="AF14" s="74"/>
      <c r="AG14" s="87" t="s">
        <v>96</v>
      </c>
      <c r="AH14" s="88">
        <v>0.13</v>
      </c>
      <c r="AI14" s="74"/>
      <c r="AJ14" s="87" t="s">
        <v>97</v>
      </c>
      <c r="AK14" s="74" t="s">
        <v>98</v>
      </c>
      <c r="AL14" s="74"/>
      <c r="AM14" s="76">
        <v>1</v>
      </c>
      <c r="AN14" s="74"/>
      <c r="AO14" s="74" t="s">
        <v>646</v>
      </c>
      <c r="AP14" s="87" t="s">
        <v>640</v>
      </c>
      <c r="AQ14" s="74"/>
      <c r="AR14" s="74"/>
    </row>
    <row r="15" s="69" customFormat="1" ht="20" customHeight="1" spans="1:62">
      <c r="A15" s="74">
        <v>13</v>
      </c>
      <c r="B15" s="75" t="s">
        <v>614</v>
      </c>
      <c r="C15" s="76"/>
      <c r="D15" s="90" t="s">
        <v>648</v>
      </c>
      <c r="E15" s="77"/>
      <c r="F15" s="74"/>
      <c r="G15" s="74"/>
      <c r="H15" s="74" t="s">
        <v>649</v>
      </c>
      <c r="I15" s="76" t="s">
        <v>62</v>
      </c>
      <c r="J15" s="76">
        <v>470</v>
      </c>
      <c r="K15" s="74">
        <v>1</v>
      </c>
      <c r="L15" s="74">
        <v>0</v>
      </c>
      <c r="M15" s="78">
        <f t="shared" si="0"/>
        <v>470</v>
      </c>
      <c r="N15" s="79">
        <v>0.02</v>
      </c>
      <c r="O15" s="78">
        <v>0.03</v>
      </c>
      <c r="P15" s="80">
        <v>0.01</v>
      </c>
      <c r="Q15" s="81">
        <f t="shared" si="1"/>
        <v>498.2</v>
      </c>
      <c r="R15" s="74"/>
      <c r="S15" s="82"/>
      <c r="T15" s="83">
        <f t="shared" si="2"/>
        <v>28.2</v>
      </c>
      <c r="U15" s="84">
        <v>0.05</v>
      </c>
      <c r="V15" s="58">
        <f t="shared" si="3"/>
        <v>523.11</v>
      </c>
      <c r="Y15" s="59">
        <f t="shared" si="4"/>
        <v>53.11</v>
      </c>
      <c r="Z15" s="60">
        <v>0.2</v>
      </c>
      <c r="AA15" s="58">
        <f t="shared" si="5"/>
        <v>597.84</v>
      </c>
      <c r="AB15" s="85">
        <v>490</v>
      </c>
      <c r="AD15" s="86">
        <f t="shared" si="6"/>
        <v>127.84</v>
      </c>
      <c r="AE15" s="87" t="s">
        <v>650</v>
      </c>
      <c r="AF15" s="74"/>
      <c r="AG15" s="87" t="s">
        <v>96</v>
      </c>
      <c r="AH15" s="88">
        <v>0.13</v>
      </c>
      <c r="AI15" s="74"/>
      <c r="AJ15" s="87" t="s">
        <v>97</v>
      </c>
      <c r="AK15" s="74" t="s">
        <v>98</v>
      </c>
      <c r="AL15" s="74"/>
      <c r="AM15" s="76">
        <v>1</v>
      </c>
      <c r="AN15" s="74"/>
      <c r="AO15" s="74" t="s">
        <v>651</v>
      </c>
      <c r="AP15" s="87" t="s">
        <v>652</v>
      </c>
      <c r="AQ15" s="74"/>
      <c r="AR15" s="74"/>
    </row>
    <row r="16" s="69" customFormat="1" ht="20" customHeight="1" spans="1:62">
      <c r="A16" s="74">
        <v>14</v>
      </c>
      <c r="B16" s="75" t="s">
        <v>614</v>
      </c>
      <c r="C16" s="76"/>
      <c r="D16" s="90" t="s">
        <v>653</v>
      </c>
      <c r="E16" s="77"/>
      <c r="F16" s="74"/>
      <c r="G16" s="74"/>
      <c r="H16" s="74" t="s">
        <v>654</v>
      </c>
      <c r="I16" s="76" t="s">
        <v>118</v>
      </c>
      <c r="J16" s="76">
        <v>380</v>
      </c>
      <c r="K16" s="74">
        <v>1</v>
      </c>
      <c r="L16" s="74">
        <v>0</v>
      </c>
      <c r="M16" s="78">
        <f t="shared" si="0"/>
        <v>380</v>
      </c>
      <c r="N16" s="79">
        <v>0.02</v>
      </c>
      <c r="O16" s="78">
        <v>0.03</v>
      </c>
      <c r="P16" s="80">
        <v>0.01</v>
      </c>
      <c r="Q16" s="81">
        <f t="shared" si="1"/>
        <v>402.8</v>
      </c>
      <c r="R16" s="74"/>
      <c r="S16" s="82"/>
      <c r="T16" s="83">
        <f t="shared" si="2"/>
        <v>22.8</v>
      </c>
      <c r="U16" s="84">
        <v>0.05</v>
      </c>
      <c r="V16" s="58">
        <f t="shared" si="3"/>
        <v>422.94</v>
      </c>
      <c r="Y16" s="59">
        <f t="shared" si="4"/>
        <v>42.9400000000001</v>
      </c>
      <c r="Z16" s="60">
        <v>0.2</v>
      </c>
      <c r="AA16" s="58">
        <f t="shared" si="5"/>
        <v>483.36</v>
      </c>
      <c r="AB16" s="85">
        <v>400</v>
      </c>
      <c r="AD16" s="86">
        <f t="shared" si="6"/>
        <v>103.36</v>
      </c>
      <c r="AE16" s="87" t="s">
        <v>650</v>
      </c>
      <c r="AF16" s="74"/>
      <c r="AG16" s="87" t="s">
        <v>96</v>
      </c>
      <c r="AH16" s="88">
        <v>0.13</v>
      </c>
      <c r="AI16" s="74"/>
      <c r="AJ16" s="87" t="s">
        <v>97</v>
      </c>
      <c r="AK16" s="74" t="s">
        <v>98</v>
      </c>
      <c r="AL16" s="74"/>
      <c r="AM16" s="76">
        <v>1</v>
      </c>
      <c r="AN16" s="74"/>
      <c r="AO16" s="74" t="s">
        <v>655</v>
      </c>
      <c r="AP16" s="87" t="s">
        <v>656</v>
      </c>
      <c r="AQ16" s="74"/>
      <c r="AR16" s="74"/>
    </row>
    <row r="17" s="69" customFormat="1" ht="20" customHeight="1" spans="1:44">
      <c r="A17" s="74">
        <v>15</v>
      </c>
      <c r="B17" s="75" t="s">
        <v>614</v>
      </c>
      <c r="C17" s="76"/>
      <c r="D17" s="90" t="s">
        <v>657</v>
      </c>
      <c r="E17" s="77"/>
      <c r="F17" s="74"/>
      <c r="G17" s="74"/>
      <c r="H17" s="74" t="s">
        <v>649</v>
      </c>
      <c r="I17" s="76" t="s">
        <v>62</v>
      </c>
      <c r="J17" s="76">
        <v>570</v>
      </c>
      <c r="K17" s="74">
        <v>1</v>
      </c>
      <c r="L17" s="74">
        <v>0</v>
      </c>
      <c r="M17" s="78">
        <f t="shared" si="0"/>
        <v>570</v>
      </c>
      <c r="N17" s="79">
        <v>0.02</v>
      </c>
      <c r="O17" s="78">
        <v>0.03</v>
      </c>
      <c r="P17" s="80">
        <v>0.01</v>
      </c>
      <c r="Q17" s="81">
        <f t="shared" si="1"/>
        <v>604.2</v>
      </c>
      <c r="R17" s="74"/>
      <c r="S17" s="82"/>
      <c r="T17" s="83">
        <f t="shared" si="2"/>
        <v>34.2</v>
      </c>
      <c r="U17" s="84">
        <v>0.05</v>
      </c>
      <c r="V17" s="58">
        <f t="shared" si="3"/>
        <v>634.41</v>
      </c>
      <c r="Y17" s="59">
        <f t="shared" si="4"/>
        <v>64.4100000000001</v>
      </c>
      <c r="Z17" s="60">
        <v>0.2</v>
      </c>
      <c r="AA17" s="58">
        <f t="shared" si="5"/>
        <v>725.04</v>
      </c>
      <c r="AB17" s="85">
        <v>590</v>
      </c>
      <c r="AD17" s="86">
        <f t="shared" si="6"/>
        <v>155.04</v>
      </c>
      <c r="AE17" s="87" t="s">
        <v>650</v>
      </c>
      <c r="AF17" s="74"/>
      <c r="AG17" s="87" t="s">
        <v>96</v>
      </c>
      <c r="AH17" s="88">
        <v>0.13</v>
      </c>
      <c r="AI17" s="74"/>
      <c r="AJ17" s="87" t="s">
        <v>97</v>
      </c>
      <c r="AK17" s="74" t="s">
        <v>98</v>
      </c>
      <c r="AL17" s="74"/>
      <c r="AM17" s="76">
        <v>1</v>
      </c>
      <c r="AN17" s="74"/>
      <c r="AO17" s="74" t="s">
        <v>651</v>
      </c>
      <c r="AP17" s="87" t="s">
        <v>658</v>
      </c>
      <c r="AQ17" s="74"/>
      <c r="AR17" s="74"/>
    </row>
    <row r="18" s="69" customFormat="1" ht="20" customHeight="1" spans="1:44">
      <c r="A18" s="74">
        <v>16</v>
      </c>
      <c r="B18" s="75" t="s">
        <v>614</v>
      </c>
      <c r="C18" s="76"/>
      <c r="D18" s="90" t="s">
        <v>659</v>
      </c>
      <c r="E18" s="77"/>
      <c r="F18" s="74"/>
      <c r="G18" s="74"/>
      <c r="H18" s="74" t="s">
        <v>634</v>
      </c>
      <c r="I18" s="76" t="s">
        <v>140</v>
      </c>
      <c r="J18" s="76">
        <v>200</v>
      </c>
      <c r="K18" s="74">
        <v>1</v>
      </c>
      <c r="L18" s="74">
        <v>0</v>
      </c>
      <c r="M18" s="78">
        <f t="shared" si="0"/>
        <v>200</v>
      </c>
      <c r="N18" s="79">
        <v>0.02</v>
      </c>
      <c r="O18" s="78">
        <v>0.03</v>
      </c>
      <c r="P18" s="80">
        <v>0.01</v>
      </c>
      <c r="Q18" s="81">
        <f t="shared" si="1"/>
        <v>212</v>
      </c>
      <c r="R18" s="74"/>
      <c r="S18" s="82"/>
      <c r="T18" s="83">
        <f t="shared" si="2"/>
        <v>12</v>
      </c>
      <c r="U18" s="84">
        <v>0.05</v>
      </c>
      <c r="V18" s="58">
        <f t="shared" si="3"/>
        <v>222.6</v>
      </c>
      <c r="Y18" s="59">
        <f t="shared" si="4"/>
        <v>22.6</v>
      </c>
      <c r="Z18" s="60">
        <v>0.2</v>
      </c>
      <c r="AA18" s="58">
        <f t="shared" si="5"/>
        <v>254.4</v>
      </c>
      <c r="AB18" s="85">
        <v>220</v>
      </c>
      <c r="AD18" s="86">
        <f t="shared" si="6"/>
        <v>54.4</v>
      </c>
      <c r="AE18" s="87" t="s">
        <v>650</v>
      </c>
      <c r="AF18" s="74"/>
      <c r="AG18" s="87" t="s">
        <v>96</v>
      </c>
      <c r="AH18" s="88">
        <v>0.13</v>
      </c>
      <c r="AI18" s="74"/>
      <c r="AJ18" s="87" t="s">
        <v>97</v>
      </c>
      <c r="AK18" s="74" t="s">
        <v>98</v>
      </c>
      <c r="AL18" s="74"/>
      <c r="AM18" s="76">
        <v>1</v>
      </c>
      <c r="AN18" s="74"/>
      <c r="AO18" s="74" t="s">
        <v>618</v>
      </c>
      <c r="AP18" s="87" t="s">
        <v>660</v>
      </c>
      <c r="AQ18" s="74"/>
      <c r="AR18" s="74"/>
    </row>
    <row r="19" s="69" customFormat="1" ht="20" customHeight="1" spans="1:44">
      <c r="A19" s="74">
        <v>17</v>
      </c>
      <c r="B19" s="75" t="s">
        <v>614</v>
      </c>
      <c r="C19" s="76"/>
      <c r="D19" s="90" t="s">
        <v>661</v>
      </c>
      <c r="E19" s="77"/>
      <c r="F19" s="74"/>
      <c r="G19" s="74"/>
      <c r="H19" s="74" t="s">
        <v>662</v>
      </c>
      <c r="I19" s="76" t="s">
        <v>118</v>
      </c>
      <c r="J19" s="76">
        <v>480</v>
      </c>
      <c r="K19" s="74">
        <v>1</v>
      </c>
      <c r="L19" s="74">
        <v>0</v>
      </c>
      <c r="M19" s="78">
        <f t="shared" si="0"/>
        <v>480</v>
      </c>
      <c r="N19" s="79">
        <v>0.02</v>
      </c>
      <c r="O19" s="78">
        <v>0.03</v>
      </c>
      <c r="P19" s="80">
        <v>0.01</v>
      </c>
      <c r="Q19" s="81">
        <f t="shared" si="1"/>
        <v>508.8</v>
      </c>
      <c r="R19" s="74"/>
      <c r="S19" s="82"/>
      <c r="T19" s="83">
        <f t="shared" si="2"/>
        <v>28.8</v>
      </c>
      <c r="U19" s="84">
        <v>0.05</v>
      </c>
      <c r="V19" s="58">
        <f t="shared" si="3"/>
        <v>534.24</v>
      </c>
      <c r="Y19" s="59">
        <f t="shared" si="4"/>
        <v>54.24</v>
      </c>
      <c r="Z19" s="60">
        <v>0.2</v>
      </c>
      <c r="AA19" s="58">
        <f t="shared" si="5"/>
        <v>610.56</v>
      </c>
      <c r="AB19" s="85">
        <v>499</v>
      </c>
      <c r="AD19" s="86">
        <f t="shared" si="6"/>
        <v>130.56</v>
      </c>
      <c r="AE19" s="87" t="s">
        <v>650</v>
      </c>
      <c r="AF19" s="74"/>
      <c r="AG19" s="87" t="s">
        <v>96</v>
      </c>
      <c r="AH19" s="88">
        <v>0.13</v>
      </c>
      <c r="AI19" s="74"/>
      <c r="AJ19" s="87" t="s">
        <v>97</v>
      </c>
      <c r="AK19" s="74" t="s">
        <v>98</v>
      </c>
      <c r="AL19" s="74"/>
      <c r="AM19" s="76">
        <v>1</v>
      </c>
      <c r="AN19" s="74"/>
      <c r="AO19" s="74" t="s">
        <v>663</v>
      </c>
      <c r="AP19" s="87" t="s">
        <v>664</v>
      </c>
      <c r="AQ19" s="74"/>
      <c r="AR19" s="74"/>
    </row>
    <row r="20" s="69" customFormat="1" ht="20" customHeight="1" spans="1:44">
      <c r="A20" s="74">
        <v>18</v>
      </c>
      <c r="B20" s="75" t="s">
        <v>614</v>
      </c>
      <c r="C20" s="76"/>
      <c r="D20" s="90" t="s">
        <v>665</v>
      </c>
      <c r="E20" s="77"/>
      <c r="F20" s="74"/>
      <c r="G20" s="74"/>
      <c r="H20" s="74" t="s">
        <v>662</v>
      </c>
      <c r="I20" s="76" t="s">
        <v>118</v>
      </c>
      <c r="J20" s="76">
        <v>580</v>
      </c>
      <c r="K20" s="74">
        <v>1</v>
      </c>
      <c r="L20" s="74">
        <v>0</v>
      </c>
      <c r="M20" s="78">
        <f t="shared" si="0"/>
        <v>580</v>
      </c>
      <c r="N20" s="79">
        <v>0.02</v>
      </c>
      <c r="O20" s="78">
        <v>0.03</v>
      </c>
      <c r="P20" s="80">
        <v>0.01</v>
      </c>
      <c r="Q20" s="81">
        <f t="shared" si="1"/>
        <v>614.8</v>
      </c>
      <c r="R20" s="74"/>
      <c r="S20" s="82"/>
      <c r="T20" s="83">
        <f t="shared" si="2"/>
        <v>34.8000000000001</v>
      </c>
      <c r="U20" s="84">
        <v>0.05</v>
      </c>
      <c r="V20" s="58">
        <f t="shared" si="3"/>
        <v>645.54</v>
      </c>
      <c r="Y20" s="59">
        <f t="shared" si="4"/>
        <v>65.5400000000001</v>
      </c>
      <c r="Z20" s="60">
        <v>0.2</v>
      </c>
      <c r="AA20" s="58">
        <f t="shared" si="5"/>
        <v>737.76</v>
      </c>
      <c r="AB20" s="85">
        <v>599</v>
      </c>
      <c r="AD20" s="86">
        <f t="shared" si="6"/>
        <v>157.76</v>
      </c>
      <c r="AE20" s="87" t="s">
        <v>650</v>
      </c>
      <c r="AF20" s="74"/>
      <c r="AG20" s="87" t="s">
        <v>96</v>
      </c>
      <c r="AH20" s="88">
        <v>0.13</v>
      </c>
      <c r="AI20" s="74"/>
      <c r="AJ20" s="87" t="s">
        <v>97</v>
      </c>
      <c r="AK20" s="74" t="s">
        <v>98</v>
      </c>
      <c r="AL20" s="74"/>
      <c r="AM20" s="76">
        <v>1</v>
      </c>
      <c r="AN20" s="74"/>
      <c r="AO20" s="74" t="s">
        <v>663</v>
      </c>
      <c r="AP20" s="87" t="s">
        <v>664</v>
      </c>
      <c r="AQ20" s="74"/>
      <c r="AR20" s="74"/>
    </row>
    <row r="21" s="69" customFormat="1" ht="20" customHeight="1" spans="1:44">
      <c r="A21" s="74">
        <v>19</v>
      </c>
      <c r="B21" s="75" t="s">
        <v>614</v>
      </c>
      <c r="C21" s="76"/>
      <c r="D21" s="90" t="s">
        <v>666</v>
      </c>
      <c r="E21" s="77"/>
      <c r="F21" s="74"/>
      <c r="G21" s="74"/>
      <c r="H21" s="74" t="s">
        <v>645</v>
      </c>
      <c r="I21" s="76" t="s">
        <v>118</v>
      </c>
      <c r="J21" s="76">
        <v>580</v>
      </c>
      <c r="K21" s="74">
        <v>1</v>
      </c>
      <c r="L21" s="74">
        <v>0</v>
      </c>
      <c r="M21" s="78">
        <f t="shared" si="0"/>
        <v>580</v>
      </c>
      <c r="N21" s="79">
        <v>0.02</v>
      </c>
      <c r="O21" s="78">
        <v>0.03</v>
      </c>
      <c r="P21" s="80">
        <v>0.01</v>
      </c>
      <c r="Q21" s="81">
        <f t="shared" si="1"/>
        <v>614.8</v>
      </c>
      <c r="R21" s="74"/>
      <c r="S21" s="82"/>
      <c r="T21" s="83">
        <f t="shared" si="2"/>
        <v>34.8000000000001</v>
      </c>
      <c r="U21" s="84">
        <v>0.05</v>
      </c>
      <c r="V21" s="58">
        <f t="shared" si="3"/>
        <v>645.54</v>
      </c>
      <c r="Y21" s="59">
        <f t="shared" si="4"/>
        <v>65.5400000000001</v>
      </c>
      <c r="Z21" s="60">
        <v>0.2</v>
      </c>
      <c r="AA21" s="58">
        <f t="shared" si="5"/>
        <v>737.76</v>
      </c>
      <c r="AB21" s="85">
        <v>599</v>
      </c>
      <c r="AD21" s="86">
        <f t="shared" si="6"/>
        <v>157.76</v>
      </c>
      <c r="AE21" s="87" t="s">
        <v>650</v>
      </c>
      <c r="AF21" s="74"/>
      <c r="AG21" s="87" t="s">
        <v>96</v>
      </c>
      <c r="AH21" s="88">
        <v>0.13</v>
      </c>
      <c r="AI21" s="74"/>
      <c r="AJ21" s="87" t="s">
        <v>97</v>
      </c>
      <c r="AK21" s="74" t="s">
        <v>98</v>
      </c>
      <c r="AL21" s="74"/>
      <c r="AM21" s="76">
        <v>1</v>
      </c>
      <c r="AN21" s="74"/>
      <c r="AO21" s="74" t="s">
        <v>646</v>
      </c>
      <c r="AP21" s="87" t="s">
        <v>664</v>
      </c>
      <c r="AQ21" s="74"/>
      <c r="AR21" s="74"/>
    </row>
    <row r="22" s="69" customFormat="1" ht="20" customHeight="1" spans="1:44">
      <c r="A22" s="74">
        <v>20</v>
      </c>
      <c r="B22" s="75" t="s">
        <v>614</v>
      </c>
      <c r="C22" s="76"/>
      <c r="D22" s="90" t="s">
        <v>667</v>
      </c>
      <c r="E22" s="77"/>
      <c r="F22" s="74"/>
      <c r="G22" s="74"/>
      <c r="H22" s="74" t="s">
        <v>668</v>
      </c>
      <c r="I22" s="76" t="s">
        <v>118</v>
      </c>
      <c r="J22" s="76">
        <v>280</v>
      </c>
      <c r="K22" s="74">
        <v>1</v>
      </c>
      <c r="L22" s="74">
        <v>0</v>
      </c>
      <c r="M22" s="78">
        <f t="shared" si="0"/>
        <v>280</v>
      </c>
      <c r="N22" s="79">
        <v>0.02</v>
      </c>
      <c r="O22" s="78">
        <v>0.03</v>
      </c>
      <c r="P22" s="80">
        <v>0.01</v>
      </c>
      <c r="Q22" s="81">
        <f t="shared" si="1"/>
        <v>296.8</v>
      </c>
      <c r="R22" s="74"/>
      <c r="S22" s="82"/>
      <c r="T22" s="83">
        <f t="shared" si="2"/>
        <v>16.8</v>
      </c>
      <c r="U22" s="84">
        <v>0.05</v>
      </c>
      <c r="V22" s="58">
        <f t="shared" si="3"/>
        <v>311.64</v>
      </c>
      <c r="Y22" s="59">
        <f t="shared" si="4"/>
        <v>31.64</v>
      </c>
      <c r="Z22" s="60">
        <v>0.2</v>
      </c>
      <c r="AA22" s="58">
        <f t="shared" si="5"/>
        <v>356.16</v>
      </c>
      <c r="AB22" s="85">
        <v>299</v>
      </c>
      <c r="AD22" s="86">
        <f t="shared" si="6"/>
        <v>76.16</v>
      </c>
      <c r="AE22" s="87" t="s">
        <v>650</v>
      </c>
      <c r="AF22" s="74"/>
      <c r="AG22" s="87" t="s">
        <v>96</v>
      </c>
      <c r="AH22" s="88">
        <v>0.13</v>
      </c>
      <c r="AI22" s="74"/>
      <c r="AJ22" s="87" t="s">
        <v>97</v>
      </c>
      <c r="AK22" s="74" t="s">
        <v>98</v>
      </c>
      <c r="AL22" s="74"/>
      <c r="AM22" s="76">
        <v>1</v>
      </c>
      <c r="AN22" s="74"/>
      <c r="AO22" s="74" t="s">
        <v>669</v>
      </c>
      <c r="AP22" s="87" t="s">
        <v>670</v>
      </c>
      <c r="AQ22" s="74"/>
      <c r="AR22" s="74"/>
    </row>
    <row r="23" s="69" customFormat="1" ht="20" customHeight="1" spans="1:44">
      <c r="A23" s="74">
        <v>21</v>
      </c>
      <c r="B23" s="75" t="s">
        <v>614</v>
      </c>
      <c r="C23" s="76"/>
      <c r="D23" s="90" t="s">
        <v>671</v>
      </c>
      <c r="E23" s="77"/>
      <c r="F23" s="74"/>
      <c r="G23" s="74"/>
      <c r="H23" s="74" t="s">
        <v>668</v>
      </c>
      <c r="I23" s="76" t="s">
        <v>118</v>
      </c>
      <c r="J23" s="76">
        <v>280</v>
      </c>
      <c r="K23" s="74">
        <v>1</v>
      </c>
      <c r="L23" s="74">
        <v>0</v>
      </c>
      <c r="M23" s="78">
        <f t="shared" si="0"/>
        <v>280</v>
      </c>
      <c r="N23" s="79">
        <v>0.02</v>
      </c>
      <c r="O23" s="78">
        <v>0.03</v>
      </c>
      <c r="P23" s="80">
        <v>0.01</v>
      </c>
      <c r="Q23" s="81">
        <f t="shared" si="1"/>
        <v>296.8</v>
      </c>
      <c r="R23" s="74"/>
      <c r="S23" s="82"/>
      <c r="T23" s="83">
        <f t="shared" si="2"/>
        <v>16.8</v>
      </c>
      <c r="U23" s="84">
        <v>0.05</v>
      </c>
      <c r="V23" s="58">
        <f t="shared" si="3"/>
        <v>311.64</v>
      </c>
      <c r="Y23" s="59">
        <f t="shared" si="4"/>
        <v>31.64</v>
      </c>
      <c r="Z23" s="60">
        <v>0.2</v>
      </c>
      <c r="AA23" s="58">
        <f t="shared" si="5"/>
        <v>356.16</v>
      </c>
      <c r="AB23" s="85">
        <v>299</v>
      </c>
      <c r="AD23" s="86">
        <f t="shared" si="6"/>
        <v>76.16</v>
      </c>
      <c r="AE23" s="87" t="s">
        <v>650</v>
      </c>
      <c r="AF23" s="74"/>
      <c r="AG23" s="87" t="s">
        <v>96</v>
      </c>
      <c r="AH23" s="88">
        <v>0.13</v>
      </c>
      <c r="AI23" s="74"/>
      <c r="AJ23" s="87" t="s">
        <v>97</v>
      </c>
      <c r="AK23" s="74" t="s">
        <v>98</v>
      </c>
      <c r="AL23" s="74"/>
      <c r="AM23" s="76">
        <v>1</v>
      </c>
      <c r="AN23" s="74"/>
      <c r="AO23" s="74" t="s">
        <v>669</v>
      </c>
      <c r="AP23" s="87" t="s">
        <v>670</v>
      </c>
      <c r="AQ23" s="74"/>
      <c r="AR23" s="74"/>
    </row>
    <row r="24" s="69" customFormat="1" ht="20" customHeight="1" spans="1:44">
      <c r="A24" s="74">
        <v>22</v>
      </c>
      <c r="B24" s="75" t="s">
        <v>614</v>
      </c>
      <c r="C24" s="76"/>
      <c r="D24" s="90" t="s">
        <v>672</v>
      </c>
      <c r="E24" s="77"/>
      <c r="F24" s="74"/>
      <c r="G24" s="74"/>
      <c r="H24" s="74" t="s">
        <v>673</v>
      </c>
      <c r="I24" s="76" t="s">
        <v>674</v>
      </c>
      <c r="J24" s="76">
        <v>380</v>
      </c>
      <c r="K24" s="74">
        <v>1</v>
      </c>
      <c r="L24" s="74">
        <v>0</v>
      </c>
      <c r="M24" s="78">
        <f t="shared" si="0"/>
        <v>380</v>
      </c>
      <c r="N24" s="79">
        <v>0.02</v>
      </c>
      <c r="O24" s="78">
        <v>0.03</v>
      </c>
      <c r="P24" s="80">
        <v>0.01</v>
      </c>
      <c r="Q24" s="81">
        <f t="shared" si="1"/>
        <v>402.8</v>
      </c>
      <c r="R24" s="74"/>
      <c r="S24" s="82"/>
      <c r="T24" s="83">
        <f t="shared" si="2"/>
        <v>22.8</v>
      </c>
      <c r="U24" s="84">
        <v>0.05</v>
      </c>
      <c r="V24" s="58">
        <f t="shared" si="3"/>
        <v>422.94</v>
      </c>
      <c r="Y24" s="59">
        <f t="shared" si="4"/>
        <v>42.9400000000001</v>
      </c>
      <c r="Z24" s="60">
        <v>0.2</v>
      </c>
      <c r="AA24" s="58">
        <f t="shared" si="5"/>
        <v>483.36</v>
      </c>
      <c r="AB24" s="85">
        <v>399</v>
      </c>
      <c r="AD24" s="86">
        <f t="shared" si="6"/>
        <v>103.36</v>
      </c>
      <c r="AE24" s="87" t="s">
        <v>650</v>
      </c>
      <c r="AF24" s="74"/>
      <c r="AG24" s="87" t="s">
        <v>96</v>
      </c>
      <c r="AH24" s="88">
        <v>0.13</v>
      </c>
      <c r="AI24" s="74"/>
      <c r="AJ24" s="87" t="s">
        <v>97</v>
      </c>
      <c r="AK24" s="74" t="s">
        <v>98</v>
      </c>
      <c r="AL24" s="74"/>
      <c r="AM24" s="76">
        <v>1</v>
      </c>
      <c r="AN24" s="74"/>
      <c r="AO24" s="74" t="s">
        <v>675</v>
      </c>
      <c r="AP24" s="87" t="s">
        <v>670</v>
      </c>
      <c r="AQ24" s="74"/>
      <c r="AR24" s="74"/>
    </row>
    <row r="25" s="69" customFormat="1" ht="20" customHeight="1" spans="1:44">
      <c r="A25" s="74">
        <v>23</v>
      </c>
      <c r="B25" s="75" t="s">
        <v>614</v>
      </c>
      <c r="C25" s="76"/>
      <c r="D25" s="90" t="s">
        <v>676</v>
      </c>
      <c r="E25" s="77"/>
      <c r="F25" s="74"/>
      <c r="G25" s="74"/>
      <c r="H25" s="74" t="s">
        <v>677</v>
      </c>
      <c r="I25" s="76" t="s">
        <v>140</v>
      </c>
      <c r="J25" s="76">
        <v>180</v>
      </c>
      <c r="K25" s="74">
        <v>1</v>
      </c>
      <c r="L25" s="74">
        <v>0</v>
      </c>
      <c r="M25" s="78">
        <f t="shared" si="0"/>
        <v>180</v>
      </c>
      <c r="N25" s="79">
        <v>0.02</v>
      </c>
      <c r="O25" s="78">
        <v>0.03</v>
      </c>
      <c r="P25" s="80">
        <v>0.01</v>
      </c>
      <c r="Q25" s="81">
        <f t="shared" si="1"/>
        <v>190.8</v>
      </c>
      <c r="R25" s="74"/>
      <c r="S25" s="82"/>
      <c r="T25" s="83">
        <f t="shared" si="2"/>
        <v>10.8</v>
      </c>
      <c r="U25" s="84">
        <v>0.05</v>
      </c>
      <c r="V25" s="58">
        <f t="shared" si="3"/>
        <v>200.34</v>
      </c>
      <c r="Y25" s="59">
        <f t="shared" si="4"/>
        <v>20.34</v>
      </c>
      <c r="Z25" s="60">
        <v>0.2</v>
      </c>
      <c r="AA25" s="58">
        <f t="shared" si="5"/>
        <v>228.96</v>
      </c>
      <c r="AB25" s="85">
        <v>199</v>
      </c>
      <c r="AD25" s="86">
        <f t="shared" si="6"/>
        <v>48.96</v>
      </c>
      <c r="AE25" s="87" t="s">
        <v>650</v>
      </c>
      <c r="AF25" s="74"/>
      <c r="AG25" s="87" t="s">
        <v>96</v>
      </c>
      <c r="AH25" s="88">
        <v>0.13</v>
      </c>
      <c r="AI25" s="74"/>
      <c r="AJ25" s="87" t="s">
        <v>97</v>
      </c>
      <c r="AK25" s="74" t="s">
        <v>98</v>
      </c>
      <c r="AL25" s="74"/>
      <c r="AM25" s="76">
        <v>1</v>
      </c>
      <c r="AN25" s="74"/>
      <c r="AO25" s="74" t="s">
        <v>646</v>
      </c>
      <c r="AP25" s="87" t="s">
        <v>670</v>
      </c>
      <c r="AQ25" s="74"/>
      <c r="AR25" s="74"/>
    </row>
    <row r="26" s="69" customFormat="1" ht="20" customHeight="1" spans="1:44">
      <c r="A26" s="74">
        <v>24</v>
      </c>
      <c r="B26" s="75" t="s">
        <v>614</v>
      </c>
      <c r="C26" s="76"/>
      <c r="D26" s="90" t="s">
        <v>678</v>
      </c>
      <c r="E26" s="77"/>
      <c r="F26" s="74"/>
      <c r="G26" s="74"/>
      <c r="H26" s="74" t="s">
        <v>679</v>
      </c>
      <c r="I26" s="76" t="s">
        <v>140</v>
      </c>
      <c r="J26" s="76">
        <v>280</v>
      </c>
      <c r="K26" s="74">
        <v>1</v>
      </c>
      <c r="L26" s="74">
        <v>0</v>
      </c>
      <c r="M26" s="78">
        <f t="shared" si="0"/>
        <v>280</v>
      </c>
      <c r="N26" s="79">
        <v>0.02</v>
      </c>
      <c r="O26" s="78">
        <v>0.03</v>
      </c>
      <c r="P26" s="80">
        <v>0.01</v>
      </c>
      <c r="Q26" s="81">
        <f t="shared" si="1"/>
        <v>296.8</v>
      </c>
      <c r="R26" s="74"/>
      <c r="S26" s="82"/>
      <c r="T26" s="83">
        <f t="shared" si="2"/>
        <v>16.8</v>
      </c>
      <c r="U26" s="84">
        <v>0.05</v>
      </c>
      <c r="V26" s="58">
        <f t="shared" si="3"/>
        <v>311.64</v>
      </c>
      <c r="Y26" s="59">
        <f t="shared" si="4"/>
        <v>31.64</v>
      </c>
      <c r="Z26" s="60">
        <v>0.2</v>
      </c>
      <c r="AA26" s="58">
        <f t="shared" si="5"/>
        <v>356.16</v>
      </c>
      <c r="AB26" s="85">
        <v>298</v>
      </c>
      <c r="AD26" s="86">
        <f t="shared" si="6"/>
        <v>76.16</v>
      </c>
      <c r="AE26" s="87" t="s">
        <v>650</v>
      </c>
      <c r="AF26" s="74"/>
      <c r="AG26" s="87" t="s">
        <v>96</v>
      </c>
      <c r="AH26" s="88">
        <v>0.13</v>
      </c>
      <c r="AI26" s="74"/>
      <c r="AJ26" s="87" t="s">
        <v>97</v>
      </c>
      <c r="AK26" s="74" t="s">
        <v>98</v>
      </c>
      <c r="AL26" s="74"/>
      <c r="AM26" s="76">
        <v>1</v>
      </c>
      <c r="AN26" s="74"/>
      <c r="AO26" s="74" t="s">
        <v>618</v>
      </c>
      <c r="AP26" s="87" t="s">
        <v>670</v>
      </c>
      <c r="AQ26" s="74"/>
      <c r="AR26" s="74"/>
    </row>
    <row r="27" s="69" customFormat="1" ht="20" customHeight="1" spans="1:44">
      <c r="A27" s="74">
        <v>25</v>
      </c>
      <c r="B27" s="75" t="s">
        <v>614</v>
      </c>
      <c r="C27" s="76"/>
      <c r="D27" s="90" t="s">
        <v>680</v>
      </c>
      <c r="E27" s="77"/>
      <c r="F27" s="74"/>
      <c r="G27" s="74"/>
      <c r="H27" s="74" t="s">
        <v>367</v>
      </c>
      <c r="I27" s="76" t="s">
        <v>118</v>
      </c>
      <c r="J27" s="76">
        <v>380</v>
      </c>
      <c r="K27" s="74">
        <v>1</v>
      </c>
      <c r="L27" s="74">
        <v>0</v>
      </c>
      <c r="M27" s="78">
        <f t="shared" si="0"/>
        <v>380</v>
      </c>
      <c r="N27" s="79">
        <v>0.02</v>
      </c>
      <c r="O27" s="78">
        <v>0.03</v>
      </c>
      <c r="P27" s="80">
        <v>0.01</v>
      </c>
      <c r="Q27" s="81">
        <f t="shared" si="1"/>
        <v>402.8</v>
      </c>
      <c r="R27" s="74"/>
      <c r="S27" s="82"/>
      <c r="T27" s="83">
        <f t="shared" si="2"/>
        <v>22.8</v>
      </c>
      <c r="U27" s="84">
        <v>0.05</v>
      </c>
      <c r="V27" s="58">
        <f t="shared" si="3"/>
        <v>422.94</v>
      </c>
      <c r="Y27" s="59">
        <f t="shared" si="4"/>
        <v>42.9400000000001</v>
      </c>
      <c r="Z27" s="60">
        <v>0.2</v>
      </c>
      <c r="AA27" s="58">
        <f t="shared" si="5"/>
        <v>483.36</v>
      </c>
      <c r="AB27" s="85">
        <v>398</v>
      </c>
      <c r="AD27" s="86">
        <f t="shared" si="6"/>
        <v>103.36</v>
      </c>
      <c r="AE27" s="87" t="s">
        <v>650</v>
      </c>
      <c r="AF27" s="74"/>
      <c r="AG27" s="87" t="s">
        <v>96</v>
      </c>
      <c r="AH27" s="88">
        <v>0.13</v>
      </c>
      <c r="AI27" s="74"/>
      <c r="AJ27" s="87" t="s">
        <v>97</v>
      </c>
      <c r="AK27" s="74" t="s">
        <v>98</v>
      </c>
      <c r="AL27" s="74"/>
      <c r="AM27" s="76">
        <v>1</v>
      </c>
      <c r="AN27" s="74"/>
      <c r="AO27" s="74" t="s">
        <v>369</v>
      </c>
      <c r="AP27" s="87" t="s">
        <v>670</v>
      </c>
      <c r="AQ27" s="74"/>
      <c r="AR27" s="74"/>
    </row>
    <row r="28" s="69" customFormat="1" ht="20" customHeight="1" spans="1:44">
      <c r="A28" s="74">
        <v>26</v>
      </c>
      <c r="B28" s="75" t="s">
        <v>614</v>
      </c>
      <c r="C28" s="76"/>
      <c r="D28" s="90" t="s">
        <v>681</v>
      </c>
      <c r="E28" s="77"/>
      <c r="F28" s="74"/>
      <c r="G28" s="74"/>
      <c r="H28" s="74" t="s">
        <v>367</v>
      </c>
      <c r="I28" s="76" t="s">
        <v>118</v>
      </c>
      <c r="J28" s="76">
        <v>380</v>
      </c>
      <c r="K28" s="74">
        <v>1</v>
      </c>
      <c r="L28" s="74">
        <v>0</v>
      </c>
      <c r="M28" s="78">
        <f t="shared" si="0"/>
        <v>380</v>
      </c>
      <c r="N28" s="79">
        <v>0.02</v>
      </c>
      <c r="O28" s="78">
        <v>0.03</v>
      </c>
      <c r="P28" s="80">
        <v>0.01</v>
      </c>
      <c r="Q28" s="81">
        <f t="shared" si="1"/>
        <v>402.8</v>
      </c>
      <c r="R28" s="74"/>
      <c r="S28" s="82"/>
      <c r="T28" s="83">
        <f t="shared" si="2"/>
        <v>22.8</v>
      </c>
      <c r="U28" s="84">
        <v>0.05</v>
      </c>
      <c r="V28" s="58">
        <f t="shared" si="3"/>
        <v>422.94</v>
      </c>
      <c r="Y28" s="59">
        <f t="shared" si="4"/>
        <v>42.9400000000001</v>
      </c>
      <c r="Z28" s="60">
        <v>0.2</v>
      </c>
      <c r="AA28" s="58">
        <f t="shared" si="5"/>
        <v>483.36</v>
      </c>
      <c r="AB28" s="85">
        <v>398</v>
      </c>
      <c r="AD28" s="86">
        <f t="shared" si="6"/>
        <v>103.36</v>
      </c>
      <c r="AE28" s="87" t="s">
        <v>650</v>
      </c>
      <c r="AF28" s="74"/>
      <c r="AG28" s="87" t="s">
        <v>96</v>
      </c>
      <c r="AH28" s="88">
        <v>0.13</v>
      </c>
      <c r="AI28" s="74"/>
      <c r="AJ28" s="87" t="s">
        <v>97</v>
      </c>
      <c r="AK28" s="74" t="s">
        <v>98</v>
      </c>
      <c r="AL28" s="74"/>
      <c r="AM28" s="76">
        <v>1</v>
      </c>
      <c r="AN28" s="74"/>
      <c r="AO28" s="74" t="s">
        <v>369</v>
      </c>
      <c r="AP28" s="87" t="s">
        <v>670</v>
      </c>
      <c r="AQ28" s="74"/>
      <c r="AR28" s="74"/>
    </row>
    <row r="29" s="69" customFormat="1" ht="20" customHeight="1" spans="1:44">
      <c r="A29" s="74">
        <v>27</v>
      </c>
      <c r="B29" s="75" t="s">
        <v>614</v>
      </c>
      <c r="C29" s="76"/>
      <c r="D29" s="90" t="s">
        <v>682</v>
      </c>
      <c r="E29" s="77"/>
      <c r="F29" s="74"/>
      <c r="G29" s="74"/>
      <c r="H29" s="74" t="s">
        <v>683</v>
      </c>
      <c r="I29" s="76" t="s">
        <v>118</v>
      </c>
      <c r="J29" s="76">
        <v>1290</v>
      </c>
      <c r="K29" s="74">
        <v>1</v>
      </c>
      <c r="L29" s="74">
        <v>0</v>
      </c>
      <c r="M29" s="78">
        <f t="shared" si="0"/>
        <v>1290</v>
      </c>
      <c r="N29" s="79">
        <v>0.02</v>
      </c>
      <c r="O29" s="78">
        <v>0.03</v>
      </c>
      <c r="P29" s="80">
        <v>0.01</v>
      </c>
      <c r="Q29" s="81">
        <f t="shared" si="1"/>
        <v>1367.4</v>
      </c>
      <c r="R29" s="74"/>
      <c r="S29" s="82"/>
      <c r="T29" s="83">
        <f t="shared" si="2"/>
        <v>77.4000000000001</v>
      </c>
      <c r="U29" s="84">
        <v>0.05</v>
      </c>
      <c r="V29" s="58">
        <f t="shared" si="3"/>
        <v>1435.77</v>
      </c>
      <c r="Y29" s="59">
        <f t="shared" si="4"/>
        <v>145.77</v>
      </c>
      <c r="Z29" s="60">
        <v>0.2</v>
      </c>
      <c r="AA29" s="58">
        <f t="shared" si="5"/>
        <v>1640.88</v>
      </c>
      <c r="AB29" s="85">
        <v>1350</v>
      </c>
      <c r="AD29" s="86">
        <f t="shared" si="6"/>
        <v>350.88</v>
      </c>
      <c r="AE29" s="87" t="s">
        <v>650</v>
      </c>
      <c r="AF29" s="74"/>
      <c r="AG29" s="87" t="s">
        <v>96</v>
      </c>
      <c r="AH29" s="88">
        <v>0.13</v>
      </c>
      <c r="AI29" s="74"/>
      <c r="AJ29" s="87" t="s">
        <v>97</v>
      </c>
      <c r="AK29" s="74" t="s">
        <v>98</v>
      </c>
      <c r="AL29" s="74"/>
      <c r="AM29" s="76">
        <v>1</v>
      </c>
      <c r="AN29" s="74"/>
      <c r="AO29" s="74" t="s">
        <v>646</v>
      </c>
      <c r="AP29" s="87" t="s">
        <v>684</v>
      </c>
      <c r="AQ29" s="74"/>
      <c r="AR29" s="74"/>
    </row>
    <row r="30" s="69" customFormat="1" ht="20" customHeight="1" spans="1:44">
      <c r="A30" s="74">
        <v>28</v>
      </c>
      <c r="B30" s="75" t="s">
        <v>614</v>
      </c>
      <c r="C30" s="76"/>
      <c r="D30" s="90" t="s">
        <v>685</v>
      </c>
      <c r="E30" s="77"/>
      <c r="F30" s="74"/>
      <c r="G30" s="74"/>
      <c r="H30" s="74" t="s">
        <v>686</v>
      </c>
      <c r="I30" s="76" t="s">
        <v>118</v>
      </c>
      <c r="J30" s="76">
        <v>250</v>
      </c>
      <c r="K30" s="74">
        <v>1</v>
      </c>
      <c r="L30" s="74">
        <v>0</v>
      </c>
      <c r="M30" s="78">
        <f t="shared" si="0"/>
        <v>250</v>
      </c>
      <c r="N30" s="79">
        <v>0.02</v>
      </c>
      <c r="O30" s="78">
        <v>0.03</v>
      </c>
      <c r="P30" s="80">
        <v>0.01</v>
      </c>
      <c r="Q30" s="81">
        <f t="shared" si="1"/>
        <v>265</v>
      </c>
      <c r="R30" s="74"/>
      <c r="S30" s="82"/>
      <c r="T30" s="83">
        <f t="shared" si="2"/>
        <v>15</v>
      </c>
      <c r="U30" s="84">
        <v>0.05</v>
      </c>
      <c r="V30" s="58">
        <f t="shared" si="3"/>
        <v>278.25</v>
      </c>
      <c r="Y30" s="59">
        <f t="shared" si="4"/>
        <v>28.25</v>
      </c>
      <c r="Z30" s="60">
        <v>0.2</v>
      </c>
      <c r="AA30" s="58">
        <f t="shared" si="5"/>
        <v>318</v>
      </c>
      <c r="AB30" s="85">
        <v>268</v>
      </c>
      <c r="AD30" s="86">
        <f t="shared" si="6"/>
        <v>68</v>
      </c>
      <c r="AE30" s="87" t="s">
        <v>650</v>
      </c>
      <c r="AF30" s="74"/>
      <c r="AG30" s="87" t="s">
        <v>96</v>
      </c>
      <c r="AH30" s="88">
        <v>0.13</v>
      </c>
      <c r="AI30" s="74"/>
      <c r="AJ30" s="87" t="s">
        <v>97</v>
      </c>
      <c r="AK30" s="74" t="s">
        <v>98</v>
      </c>
      <c r="AL30" s="74"/>
      <c r="AM30" s="76">
        <v>1</v>
      </c>
      <c r="AN30" s="74"/>
      <c r="AO30" s="74" t="s">
        <v>687</v>
      </c>
      <c r="AP30" s="87" t="s">
        <v>688</v>
      </c>
      <c r="AQ30" s="74"/>
      <c r="AR30" s="74"/>
    </row>
    <row r="31" s="69" customFormat="1" ht="20" customHeight="1" spans="1:44">
      <c r="A31" s="74">
        <v>29</v>
      </c>
      <c r="B31" s="75" t="s">
        <v>614</v>
      </c>
      <c r="C31" s="76"/>
      <c r="D31" s="90" t="s">
        <v>689</v>
      </c>
      <c r="E31" s="77"/>
      <c r="F31" s="74"/>
      <c r="G31" s="74"/>
      <c r="H31" s="74" t="s">
        <v>686</v>
      </c>
      <c r="I31" s="76" t="s">
        <v>118</v>
      </c>
      <c r="J31" s="76">
        <v>240</v>
      </c>
      <c r="K31" s="74">
        <v>1</v>
      </c>
      <c r="L31" s="74">
        <v>0</v>
      </c>
      <c r="M31" s="78">
        <f t="shared" si="0"/>
        <v>240</v>
      </c>
      <c r="N31" s="79">
        <v>0.02</v>
      </c>
      <c r="O31" s="78">
        <v>0.03</v>
      </c>
      <c r="P31" s="80">
        <v>0.01</v>
      </c>
      <c r="Q31" s="81">
        <f t="shared" si="1"/>
        <v>254.4</v>
      </c>
      <c r="R31" s="74"/>
      <c r="S31" s="82"/>
      <c r="T31" s="83">
        <f t="shared" si="2"/>
        <v>14.4</v>
      </c>
      <c r="U31" s="84">
        <v>0.05</v>
      </c>
      <c r="V31" s="58">
        <f t="shared" si="3"/>
        <v>267.12</v>
      </c>
      <c r="Y31" s="59">
        <f t="shared" si="4"/>
        <v>27.12</v>
      </c>
      <c r="Z31" s="60">
        <v>0.2</v>
      </c>
      <c r="AA31" s="58">
        <f t="shared" si="5"/>
        <v>305.28</v>
      </c>
      <c r="AB31" s="85">
        <v>258</v>
      </c>
      <c r="AD31" s="86">
        <f t="shared" si="6"/>
        <v>65.28</v>
      </c>
      <c r="AE31" s="87" t="s">
        <v>650</v>
      </c>
      <c r="AF31" s="74"/>
      <c r="AG31" s="87" t="s">
        <v>96</v>
      </c>
      <c r="AH31" s="88">
        <v>0.13</v>
      </c>
      <c r="AI31" s="74"/>
      <c r="AJ31" s="87" t="s">
        <v>97</v>
      </c>
      <c r="AK31" s="74" t="s">
        <v>98</v>
      </c>
      <c r="AL31" s="74"/>
      <c r="AM31" s="76">
        <v>1</v>
      </c>
      <c r="AN31" s="74"/>
      <c r="AO31" s="74" t="s">
        <v>687</v>
      </c>
      <c r="AP31" s="87" t="s">
        <v>690</v>
      </c>
      <c r="AQ31" s="74"/>
      <c r="AR31" s="74"/>
    </row>
    <row r="32" s="69" customFormat="1" ht="20" customHeight="1" spans="1:44">
      <c r="A32" s="74">
        <v>30</v>
      </c>
      <c r="B32" s="75" t="s">
        <v>614</v>
      </c>
      <c r="C32" s="76"/>
      <c r="D32" s="90" t="s">
        <v>691</v>
      </c>
      <c r="E32" s="77"/>
      <c r="F32" s="74"/>
      <c r="G32" s="74"/>
      <c r="H32" s="74" t="s">
        <v>686</v>
      </c>
      <c r="I32" s="76" t="s">
        <v>118</v>
      </c>
      <c r="J32" s="76">
        <v>200</v>
      </c>
      <c r="K32" s="74">
        <v>1</v>
      </c>
      <c r="L32" s="74">
        <v>0</v>
      </c>
      <c r="M32" s="78">
        <f t="shared" si="0"/>
        <v>200</v>
      </c>
      <c r="N32" s="79">
        <v>0.02</v>
      </c>
      <c r="O32" s="78">
        <v>0.03</v>
      </c>
      <c r="P32" s="80">
        <v>0.01</v>
      </c>
      <c r="Q32" s="81">
        <f t="shared" si="1"/>
        <v>212</v>
      </c>
      <c r="R32" s="74"/>
      <c r="S32" s="82"/>
      <c r="T32" s="83">
        <f t="shared" si="2"/>
        <v>12</v>
      </c>
      <c r="U32" s="84">
        <v>0.05</v>
      </c>
      <c r="V32" s="58">
        <f t="shared" si="3"/>
        <v>222.6</v>
      </c>
      <c r="Y32" s="59">
        <f t="shared" si="4"/>
        <v>22.6</v>
      </c>
      <c r="Z32" s="60">
        <v>0.2</v>
      </c>
      <c r="AA32" s="58">
        <f t="shared" si="5"/>
        <v>254.4</v>
      </c>
      <c r="AB32" s="85">
        <v>218</v>
      </c>
      <c r="AD32" s="86">
        <f t="shared" si="6"/>
        <v>54.4</v>
      </c>
      <c r="AE32" s="87" t="s">
        <v>650</v>
      </c>
      <c r="AF32" s="74"/>
      <c r="AG32" s="87" t="s">
        <v>96</v>
      </c>
      <c r="AH32" s="88">
        <v>0.13</v>
      </c>
      <c r="AI32" s="74"/>
      <c r="AJ32" s="87" t="s">
        <v>97</v>
      </c>
      <c r="AK32" s="74" t="s">
        <v>98</v>
      </c>
      <c r="AL32" s="74"/>
      <c r="AM32" s="76">
        <v>1</v>
      </c>
      <c r="AN32" s="74"/>
      <c r="AO32" s="74" t="s">
        <v>687</v>
      </c>
      <c r="AP32" s="87" t="s">
        <v>692</v>
      </c>
      <c r="AQ32" s="74"/>
      <c r="AR32" s="74"/>
    </row>
    <row r="33" s="69" customFormat="1" ht="20" customHeight="1" spans="1:44">
      <c r="A33" s="74">
        <v>31</v>
      </c>
      <c r="B33" s="75" t="s">
        <v>614</v>
      </c>
      <c r="C33" s="76"/>
      <c r="D33" s="90" t="s">
        <v>693</v>
      </c>
      <c r="E33" s="77"/>
      <c r="F33" s="74"/>
      <c r="G33" s="74"/>
      <c r="H33" s="74" t="s">
        <v>686</v>
      </c>
      <c r="I33" s="76" t="s">
        <v>118</v>
      </c>
      <c r="J33" s="76">
        <v>180</v>
      </c>
      <c r="K33" s="74">
        <v>1</v>
      </c>
      <c r="L33" s="74">
        <v>0</v>
      </c>
      <c r="M33" s="78">
        <f t="shared" si="0"/>
        <v>180</v>
      </c>
      <c r="N33" s="79">
        <v>0.02</v>
      </c>
      <c r="O33" s="78">
        <v>0.03</v>
      </c>
      <c r="P33" s="80">
        <v>0.01</v>
      </c>
      <c r="Q33" s="81">
        <f t="shared" si="1"/>
        <v>190.8</v>
      </c>
      <c r="R33" s="74"/>
      <c r="S33" s="82"/>
      <c r="T33" s="83">
        <f t="shared" si="2"/>
        <v>10.8</v>
      </c>
      <c r="U33" s="84">
        <v>0.05</v>
      </c>
      <c r="V33" s="58">
        <f t="shared" si="3"/>
        <v>200.34</v>
      </c>
      <c r="Y33" s="59">
        <f t="shared" si="4"/>
        <v>20.34</v>
      </c>
      <c r="Z33" s="60">
        <v>0.2</v>
      </c>
      <c r="AA33" s="58">
        <f t="shared" si="5"/>
        <v>228.96</v>
      </c>
      <c r="AB33" s="85">
        <v>198</v>
      </c>
      <c r="AD33" s="86">
        <f t="shared" si="6"/>
        <v>48.96</v>
      </c>
      <c r="AE33" s="87" t="s">
        <v>650</v>
      </c>
      <c r="AF33" s="74"/>
      <c r="AG33" s="87" t="s">
        <v>96</v>
      </c>
      <c r="AH33" s="88">
        <v>0.13</v>
      </c>
      <c r="AI33" s="74"/>
      <c r="AJ33" s="87" t="s">
        <v>97</v>
      </c>
      <c r="AK33" s="74" t="s">
        <v>98</v>
      </c>
      <c r="AL33" s="74"/>
      <c r="AM33" s="76">
        <v>1</v>
      </c>
      <c r="AN33" s="74"/>
      <c r="AO33" s="74" t="s">
        <v>687</v>
      </c>
      <c r="AP33" s="87" t="s">
        <v>694</v>
      </c>
      <c r="AQ33" s="74"/>
      <c r="AR33" s="74"/>
    </row>
    <row r="34" s="69" customFormat="1" ht="20" customHeight="1" spans="1:44">
      <c r="A34" s="74">
        <v>32</v>
      </c>
      <c r="B34" s="75" t="s">
        <v>614</v>
      </c>
      <c r="C34" s="76"/>
      <c r="D34" s="90" t="s">
        <v>695</v>
      </c>
      <c r="E34" s="77"/>
      <c r="F34" s="74"/>
      <c r="G34" s="74"/>
      <c r="H34" s="74" t="s">
        <v>696</v>
      </c>
      <c r="I34" s="76" t="s">
        <v>140</v>
      </c>
      <c r="J34" s="76">
        <v>55</v>
      </c>
      <c r="K34" s="74">
        <v>1</v>
      </c>
      <c r="L34" s="74">
        <v>0</v>
      </c>
      <c r="M34" s="78">
        <f t="shared" si="0"/>
        <v>55</v>
      </c>
      <c r="N34" s="79">
        <v>0.02</v>
      </c>
      <c r="O34" s="78">
        <v>0.03</v>
      </c>
      <c r="P34" s="80">
        <v>0.01</v>
      </c>
      <c r="Q34" s="81">
        <f t="shared" si="1"/>
        <v>58.3</v>
      </c>
      <c r="R34" s="74"/>
      <c r="S34" s="82"/>
      <c r="T34" s="83">
        <f t="shared" si="2"/>
        <v>3.3</v>
      </c>
      <c r="U34" s="84">
        <v>0.05</v>
      </c>
      <c r="V34" s="58">
        <f t="shared" si="3"/>
        <v>61.215</v>
      </c>
      <c r="Y34" s="59">
        <f t="shared" si="4"/>
        <v>6.21500000000001</v>
      </c>
      <c r="Z34" s="60">
        <v>0.2</v>
      </c>
      <c r="AA34" s="58">
        <f t="shared" si="5"/>
        <v>69.96</v>
      </c>
      <c r="AB34" s="85">
        <v>68</v>
      </c>
      <c r="AD34" s="86">
        <f t="shared" si="6"/>
        <v>14.96</v>
      </c>
      <c r="AE34" s="87" t="s">
        <v>650</v>
      </c>
      <c r="AF34" s="74"/>
      <c r="AG34" s="87" t="s">
        <v>96</v>
      </c>
      <c r="AH34" s="88">
        <v>0.13</v>
      </c>
      <c r="AI34" s="74"/>
      <c r="AJ34" s="87" t="s">
        <v>97</v>
      </c>
      <c r="AK34" s="74" t="s">
        <v>98</v>
      </c>
      <c r="AL34" s="74"/>
      <c r="AM34" s="76">
        <v>1</v>
      </c>
      <c r="AN34" s="74"/>
      <c r="AO34" s="74" t="s">
        <v>697</v>
      </c>
      <c r="AP34" s="87" t="s">
        <v>698</v>
      </c>
      <c r="AQ34" s="74"/>
      <c r="AR34" s="74"/>
    </row>
    <row r="35" s="69" customFormat="1" ht="20" customHeight="1" spans="1:44">
      <c r="A35" s="74">
        <v>33</v>
      </c>
      <c r="B35" s="75" t="s">
        <v>614</v>
      </c>
      <c r="C35" s="76"/>
      <c r="D35" s="90" t="s">
        <v>699</v>
      </c>
      <c r="E35" s="77"/>
      <c r="F35" s="74"/>
      <c r="G35" s="74"/>
      <c r="H35" s="74" t="s">
        <v>700</v>
      </c>
      <c r="I35" s="76" t="s">
        <v>140</v>
      </c>
      <c r="J35" s="76">
        <v>110</v>
      </c>
      <c r="K35" s="74">
        <v>1</v>
      </c>
      <c r="L35" s="74">
        <v>0</v>
      </c>
      <c r="M35" s="78">
        <f t="shared" si="0"/>
        <v>110</v>
      </c>
      <c r="N35" s="79">
        <v>0.02</v>
      </c>
      <c r="O35" s="78">
        <v>0.03</v>
      </c>
      <c r="P35" s="80">
        <v>0.01</v>
      </c>
      <c r="Q35" s="81">
        <f t="shared" si="1"/>
        <v>116.6</v>
      </c>
      <c r="R35" s="74"/>
      <c r="S35" s="82"/>
      <c r="T35" s="83">
        <f t="shared" si="2"/>
        <v>6.60000000000001</v>
      </c>
      <c r="U35" s="84">
        <v>0.05</v>
      </c>
      <c r="V35" s="58">
        <f t="shared" si="3"/>
        <v>122.43</v>
      </c>
      <c r="Y35" s="59">
        <f t="shared" si="4"/>
        <v>12.43</v>
      </c>
      <c r="Z35" s="60">
        <v>0.2</v>
      </c>
      <c r="AA35" s="58">
        <f t="shared" si="5"/>
        <v>139.92</v>
      </c>
      <c r="AB35" s="85">
        <v>128</v>
      </c>
      <c r="AD35" s="86">
        <f t="shared" si="6"/>
        <v>29.92</v>
      </c>
      <c r="AE35" s="87" t="s">
        <v>650</v>
      </c>
      <c r="AF35" s="74"/>
      <c r="AG35" s="87" t="s">
        <v>96</v>
      </c>
      <c r="AH35" s="88">
        <v>0.13</v>
      </c>
      <c r="AI35" s="74"/>
      <c r="AJ35" s="87" t="s">
        <v>97</v>
      </c>
      <c r="AK35" s="74" t="s">
        <v>98</v>
      </c>
      <c r="AL35" s="74"/>
      <c r="AM35" s="76">
        <v>1</v>
      </c>
      <c r="AN35" s="74"/>
      <c r="AO35" s="74" t="s">
        <v>374</v>
      </c>
      <c r="AP35" s="87" t="s">
        <v>701</v>
      </c>
      <c r="AQ35" s="74"/>
      <c r="AR35" s="74"/>
    </row>
    <row r="36" s="69" customFormat="1" ht="20" customHeight="1" spans="1:44">
      <c r="A36" s="74">
        <v>34</v>
      </c>
      <c r="B36" s="75" t="s">
        <v>614</v>
      </c>
      <c r="C36" s="76"/>
      <c r="D36" s="90" t="s">
        <v>702</v>
      </c>
      <c r="E36" s="77"/>
      <c r="F36" s="74"/>
      <c r="G36" s="74"/>
      <c r="H36" s="74" t="s">
        <v>700</v>
      </c>
      <c r="I36" s="76" t="s">
        <v>140</v>
      </c>
      <c r="J36" s="76">
        <v>150</v>
      </c>
      <c r="K36" s="74">
        <v>1</v>
      </c>
      <c r="L36" s="74">
        <v>0</v>
      </c>
      <c r="M36" s="78">
        <f t="shared" si="0"/>
        <v>150</v>
      </c>
      <c r="N36" s="79">
        <v>0.02</v>
      </c>
      <c r="O36" s="78">
        <v>0.03</v>
      </c>
      <c r="P36" s="80">
        <v>0.01</v>
      </c>
      <c r="Q36" s="81">
        <f t="shared" si="1"/>
        <v>159</v>
      </c>
      <c r="R36" s="74"/>
      <c r="S36" s="82"/>
      <c r="T36" s="83">
        <f t="shared" si="2"/>
        <v>9</v>
      </c>
      <c r="U36" s="84">
        <v>0.05</v>
      </c>
      <c r="V36" s="58">
        <f t="shared" si="3"/>
        <v>166.95</v>
      </c>
      <c r="Y36" s="59">
        <f t="shared" si="4"/>
        <v>16.95</v>
      </c>
      <c r="Z36" s="60">
        <v>0.2</v>
      </c>
      <c r="AA36" s="58">
        <f t="shared" si="5"/>
        <v>190.8</v>
      </c>
      <c r="AB36" s="85">
        <v>168</v>
      </c>
      <c r="AD36" s="86">
        <f t="shared" si="6"/>
        <v>40.8</v>
      </c>
      <c r="AE36" s="87" t="s">
        <v>650</v>
      </c>
      <c r="AF36" s="74"/>
      <c r="AG36" s="87" t="s">
        <v>96</v>
      </c>
      <c r="AH36" s="88">
        <v>0.13</v>
      </c>
      <c r="AI36" s="74"/>
      <c r="AJ36" s="87" t="s">
        <v>97</v>
      </c>
      <c r="AK36" s="74" t="s">
        <v>98</v>
      </c>
      <c r="AL36" s="74"/>
      <c r="AM36" s="76">
        <v>1</v>
      </c>
      <c r="AN36" s="74"/>
      <c r="AO36" s="74" t="s">
        <v>374</v>
      </c>
      <c r="AP36" s="87" t="s">
        <v>703</v>
      </c>
      <c r="AQ36" s="74"/>
      <c r="AR36" s="74"/>
    </row>
    <row r="37" s="69" customFormat="1" ht="20" customHeight="1" spans="1:44">
      <c r="A37" s="74">
        <v>35</v>
      </c>
      <c r="B37" s="75" t="s">
        <v>614</v>
      </c>
      <c r="C37" s="76"/>
      <c r="D37" s="90" t="s">
        <v>704</v>
      </c>
      <c r="E37" s="77"/>
      <c r="F37" s="74"/>
      <c r="G37" s="74"/>
      <c r="H37" s="74" t="s">
        <v>705</v>
      </c>
      <c r="I37" s="76" t="s">
        <v>128</v>
      </c>
      <c r="J37" s="76">
        <v>15</v>
      </c>
      <c r="K37" s="74">
        <v>1</v>
      </c>
      <c r="L37" s="74">
        <v>0</v>
      </c>
      <c r="M37" s="78">
        <f t="shared" si="0"/>
        <v>15</v>
      </c>
      <c r="N37" s="79">
        <v>0.02</v>
      </c>
      <c r="O37" s="78">
        <v>0.03</v>
      </c>
      <c r="P37" s="80">
        <v>0.01</v>
      </c>
      <c r="Q37" s="81">
        <f t="shared" si="1"/>
        <v>15.9</v>
      </c>
      <c r="R37" s="74"/>
      <c r="S37" s="82"/>
      <c r="T37" s="83">
        <f t="shared" si="2"/>
        <v>0.9</v>
      </c>
      <c r="U37" s="84">
        <v>0.05</v>
      </c>
      <c r="V37" s="58">
        <f t="shared" si="3"/>
        <v>16.695</v>
      </c>
      <c r="Y37" s="59">
        <f t="shared" si="4"/>
        <v>1.695</v>
      </c>
      <c r="Z37" s="60">
        <v>0.2</v>
      </c>
      <c r="AA37" s="58">
        <f t="shared" si="5"/>
        <v>19.08</v>
      </c>
      <c r="AB37" s="85">
        <v>25</v>
      </c>
      <c r="AD37" s="86">
        <f t="shared" si="6"/>
        <v>4.08</v>
      </c>
      <c r="AE37" s="87" t="s">
        <v>650</v>
      </c>
      <c r="AF37" s="74"/>
      <c r="AG37" s="87" t="s">
        <v>96</v>
      </c>
      <c r="AH37" s="88">
        <v>0.13</v>
      </c>
      <c r="AI37" s="74"/>
      <c r="AJ37" s="87" t="s">
        <v>97</v>
      </c>
      <c r="AK37" s="74" t="s">
        <v>98</v>
      </c>
      <c r="AL37" s="74"/>
      <c r="AM37" s="76">
        <v>1</v>
      </c>
      <c r="AN37" s="74"/>
      <c r="AO37" s="74" t="s">
        <v>618</v>
      </c>
      <c r="AP37" s="87" t="s">
        <v>706</v>
      </c>
      <c r="AQ37" s="74"/>
      <c r="AR37" s="74"/>
    </row>
    <row r="38" s="69" customFormat="1" ht="20" customHeight="1" spans="1:44">
      <c r="A38" s="74">
        <v>36</v>
      </c>
      <c r="B38" s="75" t="s">
        <v>614</v>
      </c>
      <c r="C38" s="76"/>
      <c r="D38" s="90" t="s">
        <v>707</v>
      </c>
      <c r="E38" s="77"/>
      <c r="F38" s="74"/>
      <c r="G38" s="74"/>
      <c r="H38" s="74" t="s">
        <v>705</v>
      </c>
      <c r="I38" s="76" t="s">
        <v>128</v>
      </c>
      <c r="J38" s="76">
        <v>17</v>
      </c>
      <c r="K38" s="74">
        <v>1</v>
      </c>
      <c r="L38" s="74">
        <v>0</v>
      </c>
      <c r="M38" s="78">
        <f t="shared" si="0"/>
        <v>17</v>
      </c>
      <c r="N38" s="79">
        <v>0.02</v>
      </c>
      <c r="O38" s="78">
        <v>0.03</v>
      </c>
      <c r="P38" s="80">
        <v>0.01</v>
      </c>
      <c r="Q38" s="81">
        <f t="shared" si="1"/>
        <v>18.02</v>
      </c>
      <c r="R38" s="74"/>
      <c r="S38" s="82"/>
      <c r="T38" s="83">
        <f t="shared" si="2"/>
        <v>1.02</v>
      </c>
      <c r="U38" s="84">
        <v>0.05</v>
      </c>
      <c r="V38" s="58">
        <f t="shared" si="3"/>
        <v>18.921</v>
      </c>
      <c r="Y38" s="59">
        <f t="shared" si="4"/>
        <v>1.921</v>
      </c>
      <c r="Z38" s="60">
        <v>0.2</v>
      </c>
      <c r="AA38" s="58">
        <f t="shared" si="5"/>
        <v>21.624</v>
      </c>
      <c r="AB38" s="85">
        <v>25</v>
      </c>
      <c r="AD38" s="86">
        <f t="shared" si="6"/>
        <v>4.624</v>
      </c>
      <c r="AE38" s="87" t="s">
        <v>650</v>
      </c>
      <c r="AF38" s="74"/>
      <c r="AG38" s="87" t="s">
        <v>96</v>
      </c>
      <c r="AH38" s="88">
        <v>0.13</v>
      </c>
      <c r="AI38" s="74"/>
      <c r="AJ38" s="87" t="s">
        <v>97</v>
      </c>
      <c r="AK38" s="74" t="s">
        <v>98</v>
      </c>
      <c r="AL38" s="74"/>
      <c r="AM38" s="76">
        <v>1</v>
      </c>
      <c r="AN38" s="74"/>
      <c r="AO38" s="74" t="s">
        <v>618</v>
      </c>
      <c r="AP38" s="87" t="s">
        <v>708</v>
      </c>
      <c r="AQ38" s="74"/>
      <c r="AR38" s="74"/>
    </row>
    <row r="39" s="69" customFormat="1" ht="20" customHeight="1" spans="1:44">
      <c r="A39" s="74">
        <v>37</v>
      </c>
      <c r="B39" s="75" t="s">
        <v>614</v>
      </c>
      <c r="C39" s="76"/>
      <c r="D39" s="90" t="s">
        <v>709</v>
      </c>
      <c r="E39" s="77"/>
      <c r="F39" s="74"/>
      <c r="G39" s="74"/>
      <c r="H39" s="74" t="s">
        <v>710</v>
      </c>
      <c r="I39" s="76" t="s">
        <v>674</v>
      </c>
      <c r="J39" s="76">
        <v>770</v>
      </c>
      <c r="K39" s="74">
        <v>1</v>
      </c>
      <c r="L39" s="74">
        <v>0</v>
      </c>
      <c r="M39" s="78">
        <f t="shared" si="0"/>
        <v>770</v>
      </c>
      <c r="N39" s="79">
        <v>0.02</v>
      </c>
      <c r="O39" s="78">
        <v>0.03</v>
      </c>
      <c r="P39" s="80">
        <v>0.01</v>
      </c>
      <c r="Q39" s="81">
        <f t="shared" si="1"/>
        <v>816.2</v>
      </c>
      <c r="R39" s="74"/>
      <c r="S39" s="82"/>
      <c r="T39" s="83">
        <f t="shared" si="2"/>
        <v>46.2</v>
      </c>
      <c r="U39" s="84">
        <v>0.05</v>
      </c>
      <c r="V39" s="58">
        <f t="shared" si="3"/>
        <v>857.01</v>
      </c>
      <c r="Y39" s="59">
        <f t="shared" si="4"/>
        <v>87.0100000000001</v>
      </c>
      <c r="Z39" s="60">
        <v>0.2</v>
      </c>
      <c r="AA39" s="58">
        <f t="shared" si="5"/>
        <v>979.44</v>
      </c>
      <c r="AB39" s="85">
        <v>798</v>
      </c>
      <c r="AD39" s="86">
        <f t="shared" si="6"/>
        <v>209.44</v>
      </c>
      <c r="AE39" s="87" t="s">
        <v>650</v>
      </c>
      <c r="AF39" s="74"/>
      <c r="AG39" s="87" t="s">
        <v>96</v>
      </c>
      <c r="AH39" s="88">
        <v>0.13</v>
      </c>
      <c r="AI39" s="74"/>
      <c r="AJ39" s="87" t="s">
        <v>97</v>
      </c>
      <c r="AK39" s="74" t="s">
        <v>98</v>
      </c>
      <c r="AL39" s="74"/>
      <c r="AM39" s="76">
        <v>1</v>
      </c>
      <c r="AN39" s="74"/>
      <c r="AO39" s="74" t="s">
        <v>646</v>
      </c>
      <c r="AP39" s="87" t="s">
        <v>711</v>
      </c>
      <c r="AQ39" s="74"/>
      <c r="AR39" s="74"/>
    </row>
    <row r="40" s="69" customFormat="1" ht="20" customHeight="1" spans="1:44">
      <c r="A40" s="74">
        <v>38</v>
      </c>
      <c r="B40" s="75" t="s">
        <v>614</v>
      </c>
      <c r="C40" s="76"/>
      <c r="D40" s="90" t="s">
        <v>712</v>
      </c>
      <c r="E40" s="77"/>
      <c r="F40" s="74"/>
      <c r="G40" s="74"/>
      <c r="H40" s="74" t="s">
        <v>710</v>
      </c>
      <c r="I40" s="76" t="s">
        <v>674</v>
      </c>
      <c r="J40" s="76">
        <v>960</v>
      </c>
      <c r="K40" s="74">
        <v>1</v>
      </c>
      <c r="L40" s="74">
        <v>0</v>
      </c>
      <c r="M40" s="78">
        <f t="shared" si="0"/>
        <v>960</v>
      </c>
      <c r="N40" s="79">
        <v>0.02</v>
      </c>
      <c r="O40" s="78">
        <v>0.03</v>
      </c>
      <c r="P40" s="80">
        <v>0.01</v>
      </c>
      <c r="Q40" s="81">
        <f t="shared" si="1"/>
        <v>1017.6</v>
      </c>
      <c r="R40" s="74"/>
      <c r="S40" s="82"/>
      <c r="T40" s="83">
        <f t="shared" si="2"/>
        <v>57.6</v>
      </c>
      <c r="U40" s="84">
        <v>0.05</v>
      </c>
      <c r="V40" s="58">
        <f t="shared" si="3"/>
        <v>1068.48</v>
      </c>
      <c r="Y40" s="59">
        <f t="shared" si="4"/>
        <v>108.48</v>
      </c>
      <c r="Z40" s="60">
        <v>0.2</v>
      </c>
      <c r="AA40" s="58">
        <f t="shared" si="5"/>
        <v>1221.12</v>
      </c>
      <c r="AB40" s="85">
        <v>988</v>
      </c>
      <c r="AD40" s="86">
        <f t="shared" si="6"/>
        <v>261.12</v>
      </c>
      <c r="AE40" s="87" t="s">
        <v>650</v>
      </c>
      <c r="AF40" s="74"/>
      <c r="AG40" s="87" t="s">
        <v>96</v>
      </c>
      <c r="AH40" s="88">
        <v>0.13</v>
      </c>
      <c r="AI40" s="74"/>
      <c r="AJ40" s="87" t="s">
        <v>97</v>
      </c>
      <c r="AK40" s="74" t="s">
        <v>98</v>
      </c>
      <c r="AL40" s="74"/>
      <c r="AM40" s="76">
        <v>1</v>
      </c>
      <c r="AN40" s="74"/>
      <c r="AO40" s="74" t="s">
        <v>646</v>
      </c>
      <c r="AP40" s="87" t="s">
        <v>713</v>
      </c>
      <c r="AQ40" s="74"/>
      <c r="AR40" s="74"/>
    </row>
    <row r="41" s="69" customFormat="1" ht="20" customHeight="1" spans="1:44">
      <c r="A41" s="74">
        <v>39</v>
      </c>
      <c r="B41" s="75" t="s">
        <v>614</v>
      </c>
      <c r="C41" s="76"/>
      <c r="D41" s="90" t="s">
        <v>714</v>
      </c>
      <c r="E41" s="77"/>
      <c r="F41" s="74"/>
      <c r="G41" s="74"/>
      <c r="H41" s="74" t="s">
        <v>715</v>
      </c>
      <c r="I41" s="76" t="s">
        <v>674</v>
      </c>
      <c r="J41" s="76">
        <v>960</v>
      </c>
      <c r="K41" s="74">
        <v>1</v>
      </c>
      <c r="L41" s="74">
        <v>0</v>
      </c>
      <c r="M41" s="78">
        <f t="shared" si="0"/>
        <v>960</v>
      </c>
      <c r="N41" s="79">
        <v>0.02</v>
      </c>
      <c r="O41" s="78">
        <v>0.03</v>
      </c>
      <c r="P41" s="80">
        <v>0.01</v>
      </c>
      <c r="Q41" s="81">
        <f t="shared" si="1"/>
        <v>1017.6</v>
      </c>
      <c r="R41" s="74"/>
      <c r="S41" s="82"/>
      <c r="T41" s="83">
        <f t="shared" si="2"/>
        <v>57.6</v>
      </c>
      <c r="U41" s="84">
        <v>0.05</v>
      </c>
      <c r="V41" s="58">
        <f t="shared" si="3"/>
        <v>1068.48</v>
      </c>
      <c r="Y41" s="59">
        <f t="shared" si="4"/>
        <v>108.48</v>
      </c>
      <c r="Z41" s="60">
        <v>0.2</v>
      </c>
      <c r="AA41" s="58">
        <f t="shared" si="5"/>
        <v>1221.12</v>
      </c>
      <c r="AB41" s="85">
        <v>988</v>
      </c>
      <c r="AD41" s="86">
        <f t="shared" si="6"/>
        <v>261.12</v>
      </c>
      <c r="AE41" s="87" t="s">
        <v>650</v>
      </c>
      <c r="AF41" s="74"/>
      <c r="AG41" s="87" t="s">
        <v>96</v>
      </c>
      <c r="AH41" s="88">
        <v>0.13</v>
      </c>
      <c r="AI41" s="74"/>
      <c r="AJ41" s="87" t="s">
        <v>97</v>
      </c>
      <c r="AK41" s="74" t="s">
        <v>98</v>
      </c>
      <c r="AL41" s="74"/>
      <c r="AM41" s="76">
        <v>1</v>
      </c>
      <c r="AN41" s="74"/>
      <c r="AO41" s="74" t="s">
        <v>675</v>
      </c>
      <c r="AP41" s="87" t="s">
        <v>716</v>
      </c>
      <c r="AQ41" s="74"/>
      <c r="AR41" s="74"/>
    </row>
    <row r="42" s="69" customFormat="1" ht="20" customHeight="1" spans="1:44">
      <c r="A42" s="74">
        <v>40</v>
      </c>
      <c r="B42" s="75" t="s">
        <v>614</v>
      </c>
      <c r="C42" s="76"/>
      <c r="D42" s="90" t="s">
        <v>717</v>
      </c>
      <c r="E42" s="77"/>
      <c r="F42" s="74"/>
      <c r="G42" s="74"/>
      <c r="H42" s="74" t="s">
        <v>718</v>
      </c>
      <c r="I42" s="76" t="s">
        <v>118</v>
      </c>
      <c r="J42" s="76">
        <v>560</v>
      </c>
      <c r="K42" s="74">
        <v>1</v>
      </c>
      <c r="L42" s="74">
        <v>0</v>
      </c>
      <c r="M42" s="78">
        <f t="shared" si="0"/>
        <v>560</v>
      </c>
      <c r="N42" s="79">
        <v>0.02</v>
      </c>
      <c r="O42" s="78">
        <v>0.03</v>
      </c>
      <c r="P42" s="80">
        <v>0.01</v>
      </c>
      <c r="Q42" s="81">
        <f t="shared" si="1"/>
        <v>593.6</v>
      </c>
      <c r="R42" s="74"/>
      <c r="S42" s="82"/>
      <c r="T42" s="83">
        <f t="shared" si="2"/>
        <v>33.6</v>
      </c>
      <c r="U42" s="84">
        <v>0.05</v>
      </c>
      <c r="V42" s="58">
        <f t="shared" si="3"/>
        <v>623.28</v>
      </c>
      <c r="Y42" s="59">
        <f t="shared" si="4"/>
        <v>63.2800000000001</v>
      </c>
      <c r="Z42" s="60">
        <v>0.2</v>
      </c>
      <c r="AA42" s="58">
        <f t="shared" si="5"/>
        <v>712.32</v>
      </c>
      <c r="AB42" s="85">
        <v>599</v>
      </c>
      <c r="AD42" s="86">
        <f t="shared" si="6"/>
        <v>152.32</v>
      </c>
      <c r="AE42" s="87" t="s">
        <v>650</v>
      </c>
      <c r="AF42" s="74"/>
      <c r="AG42" s="87" t="s">
        <v>96</v>
      </c>
      <c r="AH42" s="88">
        <v>0.13</v>
      </c>
      <c r="AI42" s="74"/>
      <c r="AJ42" s="87" t="s">
        <v>97</v>
      </c>
      <c r="AK42" s="74" t="s">
        <v>98</v>
      </c>
      <c r="AL42" s="74"/>
      <c r="AM42" s="76">
        <v>1</v>
      </c>
      <c r="AN42" s="74"/>
      <c r="AO42" s="74" t="s">
        <v>719</v>
      </c>
      <c r="AP42" s="87" t="s">
        <v>720</v>
      </c>
      <c r="AQ42" s="74"/>
      <c r="AR42" s="74"/>
    </row>
    <row r="43" s="69" customFormat="1" ht="20" customHeight="1" spans="1:44">
      <c r="A43" s="74">
        <v>41</v>
      </c>
      <c r="B43" s="75" t="s">
        <v>614</v>
      </c>
      <c r="C43" s="76"/>
      <c r="D43" s="90" t="s">
        <v>721</v>
      </c>
      <c r="E43" s="77"/>
      <c r="F43" s="74"/>
      <c r="G43" s="74"/>
      <c r="H43" s="74" t="s">
        <v>616</v>
      </c>
      <c r="I43" s="76" t="s">
        <v>118</v>
      </c>
      <c r="J43" s="76">
        <v>260</v>
      </c>
      <c r="K43" s="74">
        <v>1</v>
      </c>
      <c r="L43" s="74">
        <v>0</v>
      </c>
      <c r="M43" s="78">
        <f t="shared" si="0"/>
        <v>260</v>
      </c>
      <c r="N43" s="79">
        <v>0.02</v>
      </c>
      <c r="O43" s="78">
        <v>0.03</v>
      </c>
      <c r="P43" s="80">
        <v>0.01</v>
      </c>
      <c r="Q43" s="81">
        <f t="shared" si="1"/>
        <v>275.6</v>
      </c>
      <c r="R43" s="74"/>
      <c r="S43" s="82"/>
      <c r="T43" s="83">
        <f t="shared" si="2"/>
        <v>15.6</v>
      </c>
      <c r="U43" s="84">
        <v>0.05</v>
      </c>
      <c r="V43" s="58">
        <f t="shared" si="3"/>
        <v>289.38</v>
      </c>
      <c r="Y43" s="59">
        <f t="shared" si="4"/>
        <v>29.3800000000001</v>
      </c>
      <c r="Z43" s="60">
        <v>0.2</v>
      </c>
      <c r="AA43" s="58">
        <f t="shared" si="5"/>
        <v>330.72</v>
      </c>
      <c r="AB43" s="85">
        <v>280</v>
      </c>
      <c r="AD43" s="86">
        <f t="shared" si="6"/>
        <v>70.72</v>
      </c>
      <c r="AE43" s="87" t="s">
        <v>650</v>
      </c>
      <c r="AF43" s="74"/>
      <c r="AG43" s="87" t="s">
        <v>96</v>
      </c>
      <c r="AH43" s="88">
        <v>0.13</v>
      </c>
      <c r="AI43" s="74"/>
      <c r="AJ43" s="87" t="s">
        <v>97</v>
      </c>
      <c r="AK43" s="74" t="s">
        <v>98</v>
      </c>
      <c r="AL43" s="74"/>
      <c r="AM43" s="76">
        <v>1</v>
      </c>
      <c r="AN43" s="74"/>
      <c r="AO43" s="74" t="s">
        <v>618</v>
      </c>
      <c r="AP43" s="87" t="s">
        <v>722</v>
      </c>
      <c r="AQ43" s="74"/>
      <c r="AR43" s="74"/>
    </row>
    <row r="44" s="69" customFormat="1" ht="20" customHeight="1" spans="1:44">
      <c r="A44" s="74">
        <v>42</v>
      </c>
      <c r="B44" s="75" t="s">
        <v>614</v>
      </c>
      <c r="C44" s="76"/>
      <c r="D44" s="90" t="s">
        <v>723</v>
      </c>
      <c r="E44" s="77"/>
      <c r="F44" s="74"/>
      <c r="G44" s="74"/>
      <c r="H44" s="74" t="s">
        <v>724</v>
      </c>
      <c r="I44" s="76" t="s">
        <v>118</v>
      </c>
      <c r="J44" s="76">
        <v>660</v>
      </c>
      <c r="K44" s="74">
        <v>1</v>
      </c>
      <c r="L44" s="74">
        <v>0</v>
      </c>
      <c r="M44" s="78">
        <f t="shared" si="0"/>
        <v>660</v>
      </c>
      <c r="N44" s="79">
        <v>0.02</v>
      </c>
      <c r="O44" s="78">
        <v>0.03</v>
      </c>
      <c r="P44" s="80">
        <v>0.01</v>
      </c>
      <c r="Q44" s="81">
        <f t="shared" si="1"/>
        <v>699.6</v>
      </c>
      <c r="R44" s="74"/>
      <c r="S44" s="82"/>
      <c r="T44" s="83">
        <f t="shared" si="2"/>
        <v>39.6</v>
      </c>
      <c r="U44" s="84">
        <v>0.05</v>
      </c>
      <c r="V44" s="58">
        <f t="shared" si="3"/>
        <v>734.58</v>
      </c>
      <c r="Y44" s="59">
        <f t="shared" si="4"/>
        <v>74.58</v>
      </c>
      <c r="Z44" s="60">
        <v>0.2</v>
      </c>
      <c r="AA44" s="58">
        <f t="shared" si="5"/>
        <v>839.52</v>
      </c>
      <c r="AB44" s="85">
        <v>680</v>
      </c>
      <c r="AD44" s="86">
        <f t="shared" si="6"/>
        <v>179.52</v>
      </c>
      <c r="AE44" s="87" t="s">
        <v>650</v>
      </c>
      <c r="AF44" s="74"/>
      <c r="AG44" s="87" t="s">
        <v>96</v>
      </c>
      <c r="AH44" s="88">
        <v>0.13</v>
      </c>
      <c r="AI44" s="74"/>
      <c r="AJ44" s="87" t="s">
        <v>97</v>
      </c>
      <c r="AK44" s="74" t="s">
        <v>98</v>
      </c>
      <c r="AL44" s="74"/>
      <c r="AM44" s="76">
        <v>1</v>
      </c>
      <c r="AN44" s="74"/>
      <c r="AO44" s="74" t="s">
        <v>725</v>
      </c>
      <c r="AP44" s="87" t="s">
        <v>726</v>
      </c>
      <c r="AQ44" s="74"/>
      <c r="AR44" s="74"/>
    </row>
    <row r="45" s="69" customFormat="1" ht="20" customHeight="1" spans="1:44">
      <c r="A45" s="74">
        <v>43</v>
      </c>
      <c r="B45" s="75" t="s">
        <v>614</v>
      </c>
      <c r="C45" s="76"/>
      <c r="D45" s="90" t="s">
        <v>727</v>
      </c>
      <c r="E45" s="77"/>
      <c r="F45" s="74"/>
      <c r="G45" s="74"/>
      <c r="H45" s="74" t="s">
        <v>724</v>
      </c>
      <c r="I45" s="76" t="s">
        <v>118</v>
      </c>
      <c r="J45" s="76">
        <v>1990</v>
      </c>
      <c r="K45" s="74">
        <v>1</v>
      </c>
      <c r="L45" s="74">
        <v>0</v>
      </c>
      <c r="M45" s="78">
        <f t="shared" si="0"/>
        <v>1990</v>
      </c>
      <c r="N45" s="79">
        <v>0.02</v>
      </c>
      <c r="O45" s="78">
        <v>0.03</v>
      </c>
      <c r="P45" s="80">
        <v>0.01</v>
      </c>
      <c r="Q45" s="81">
        <f t="shared" si="1"/>
        <v>2109.4</v>
      </c>
      <c r="R45" s="74"/>
      <c r="S45" s="82"/>
      <c r="T45" s="83">
        <f t="shared" si="2"/>
        <v>119.4</v>
      </c>
      <c r="U45" s="84">
        <v>0.05</v>
      </c>
      <c r="V45" s="58">
        <f t="shared" si="3"/>
        <v>2214.87</v>
      </c>
      <c r="Y45" s="59">
        <f t="shared" si="4"/>
        <v>224.87</v>
      </c>
      <c r="Z45" s="60">
        <v>0.2</v>
      </c>
      <c r="AA45" s="58">
        <f t="shared" si="5"/>
        <v>2531.28</v>
      </c>
      <c r="AB45" s="85">
        <v>1280</v>
      </c>
      <c r="AD45" s="86">
        <f t="shared" si="6"/>
        <v>541.28</v>
      </c>
      <c r="AE45" s="87" t="s">
        <v>650</v>
      </c>
      <c r="AF45" s="74"/>
      <c r="AG45" s="87" t="s">
        <v>96</v>
      </c>
      <c r="AH45" s="88">
        <v>0.13</v>
      </c>
      <c r="AI45" s="74"/>
      <c r="AJ45" s="87" t="s">
        <v>97</v>
      </c>
      <c r="AK45" s="74" t="s">
        <v>98</v>
      </c>
      <c r="AL45" s="74"/>
      <c r="AM45" s="76">
        <v>1</v>
      </c>
      <c r="AN45" s="74"/>
      <c r="AO45" s="74" t="s">
        <v>725</v>
      </c>
      <c r="AP45" s="87" t="s">
        <v>728</v>
      </c>
      <c r="AQ45" s="74"/>
      <c r="AR45" s="74"/>
    </row>
    <row r="46" s="69" customFormat="1" ht="20" customHeight="1" spans="1:44">
      <c r="A46" s="74">
        <v>44</v>
      </c>
      <c r="B46" s="75" t="s">
        <v>614</v>
      </c>
      <c r="C46" s="76"/>
      <c r="D46" s="90" t="s">
        <v>729</v>
      </c>
      <c r="E46" s="77"/>
      <c r="F46" s="74"/>
      <c r="G46" s="74"/>
      <c r="H46" s="74" t="s">
        <v>724</v>
      </c>
      <c r="I46" s="76" t="s">
        <v>118</v>
      </c>
      <c r="J46" s="76">
        <v>1200</v>
      </c>
      <c r="K46" s="74">
        <v>1</v>
      </c>
      <c r="L46" s="74">
        <v>0</v>
      </c>
      <c r="M46" s="78">
        <f t="shared" si="0"/>
        <v>1200</v>
      </c>
      <c r="N46" s="79">
        <v>0.02</v>
      </c>
      <c r="O46" s="78">
        <v>0.03</v>
      </c>
      <c r="P46" s="80">
        <v>0.01</v>
      </c>
      <c r="Q46" s="81">
        <f t="shared" si="1"/>
        <v>1272</v>
      </c>
      <c r="R46" s="74"/>
      <c r="S46" s="82"/>
      <c r="T46" s="83">
        <f t="shared" si="2"/>
        <v>72</v>
      </c>
      <c r="U46" s="84">
        <v>0.05</v>
      </c>
      <c r="V46" s="58">
        <f t="shared" si="3"/>
        <v>1335.6</v>
      </c>
      <c r="Y46" s="59">
        <f t="shared" si="4"/>
        <v>135.6</v>
      </c>
      <c r="Z46" s="60">
        <v>0.2</v>
      </c>
      <c r="AA46" s="58">
        <f t="shared" si="5"/>
        <v>1526.4</v>
      </c>
      <c r="AB46" s="85">
        <v>1280</v>
      </c>
      <c r="AD46" s="86">
        <f t="shared" si="6"/>
        <v>326.4</v>
      </c>
      <c r="AE46" s="87" t="s">
        <v>650</v>
      </c>
      <c r="AF46" s="74"/>
      <c r="AG46" s="87" t="s">
        <v>96</v>
      </c>
      <c r="AH46" s="88">
        <v>0.13</v>
      </c>
      <c r="AI46" s="74"/>
      <c r="AJ46" s="87" t="s">
        <v>97</v>
      </c>
      <c r="AK46" s="74" t="s">
        <v>98</v>
      </c>
      <c r="AL46" s="74"/>
      <c r="AM46" s="76">
        <v>1</v>
      </c>
      <c r="AN46" s="74"/>
      <c r="AO46" s="74" t="s">
        <v>725</v>
      </c>
      <c r="AP46" s="87" t="s">
        <v>730</v>
      </c>
      <c r="AQ46" s="74"/>
      <c r="AR46" s="74"/>
    </row>
    <row r="47" s="69" customFormat="1" ht="20" customHeight="1" spans="1:44">
      <c r="A47" s="74">
        <v>45</v>
      </c>
      <c r="B47" s="75" t="s">
        <v>614</v>
      </c>
      <c r="C47" s="76"/>
      <c r="D47" s="90" t="s">
        <v>731</v>
      </c>
      <c r="E47" s="77"/>
      <c r="F47" s="74"/>
      <c r="G47" s="74"/>
      <c r="H47" s="74" t="s">
        <v>732</v>
      </c>
      <c r="I47" s="76" t="s">
        <v>118</v>
      </c>
      <c r="J47" s="76">
        <v>580</v>
      </c>
      <c r="K47" s="74">
        <v>1</v>
      </c>
      <c r="L47" s="74">
        <v>0</v>
      </c>
      <c r="M47" s="78">
        <f t="shared" si="0"/>
        <v>580</v>
      </c>
      <c r="N47" s="79">
        <v>0.02</v>
      </c>
      <c r="O47" s="78">
        <v>0.03</v>
      </c>
      <c r="P47" s="80">
        <v>0.01</v>
      </c>
      <c r="Q47" s="81">
        <f t="shared" si="1"/>
        <v>614.8</v>
      </c>
      <c r="R47" s="74"/>
      <c r="S47" s="82"/>
      <c r="T47" s="83">
        <f t="shared" si="2"/>
        <v>34.8000000000001</v>
      </c>
      <c r="U47" s="84">
        <v>0.05</v>
      </c>
      <c r="V47" s="58">
        <f t="shared" si="3"/>
        <v>645.54</v>
      </c>
      <c r="Y47" s="59">
        <f t="shared" si="4"/>
        <v>65.5400000000001</v>
      </c>
      <c r="Z47" s="60">
        <v>0.2</v>
      </c>
      <c r="AA47" s="58">
        <f t="shared" si="5"/>
        <v>737.76</v>
      </c>
      <c r="AB47" s="85">
        <v>698</v>
      </c>
      <c r="AD47" s="86">
        <f t="shared" si="6"/>
        <v>157.76</v>
      </c>
      <c r="AE47" s="87" t="s">
        <v>650</v>
      </c>
      <c r="AF47" s="74"/>
      <c r="AG47" s="87" t="s">
        <v>96</v>
      </c>
      <c r="AH47" s="88">
        <v>0.13</v>
      </c>
      <c r="AI47" s="74"/>
      <c r="AJ47" s="87" t="s">
        <v>97</v>
      </c>
      <c r="AK47" s="74" t="s">
        <v>98</v>
      </c>
      <c r="AL47" s="74"/>
      <c r="AM47" s="76">
        <v>1</v>
      </c>
      <c r="AN47" s="74"/>
      <c r="AO47" s="74" t="s">
        <v>733</v>
      </c>
      <c r="AP47" s="87" t="s">
        <v>734</v>
      </c>
      <c r="AQ47" s="74"/>
      <c r="AR47" s="74"/>
    </row>
    <row r="48" s="69" customFormat="1" ht="20" customHeight="1" spans="1:44">
      <c r="A48" s="74">
        <v>46</v>
      </c>
      <c r="B48" s="75" t="s">
        <v>614</v>
      </c>
      <c r="C48" s="76"/>
      <c r="D48" s="90" t="s">
        <v>735</v>
      </c>
      <c r="E48" s="77"/>
      <c r="F48" s="74"/>
      <c r="G48" s="74"/>
      <c r="H48" s="74" t="s">
        <v>736</v>
      </c>
      <c r="I48" s="76" t="s">
        <v>118</v>
      </c>
      <c r="J48" s="76">
        <v>480</v>
      </c>
      <c r="K48" s="74">
        <v>1</v>
      </c>
      <c r="L48" s="74">
        <v>0</v>
      </c>
      <c r="M48" s="78">
        <f t="shared" si="0"/>
        <v>480</v>
      </c>
      <c r="N48" s="79">
        <v>0.02</v>
      </c>
      <c r="O48" s="78">
        <v>0.03</v>
      </c>
      <c r="P48" s="80">
        <v>0.01</v>
      </c>
      <c r="Q48" s="81">
        <f t="shared" si="1"/>
        <v>508.8</v>
      </c>
      <c r="R48" s="74"/>
      <c r="S48" s="82"/>
      <c r="T48" s="83">
        <f t="shared" si="2"/>
        <v>28.8</v>
      </c>
      <c r="U48" s="84">
        <v>0.05</v>
      </c>
      <c r="V48" s="58">
        <f t="shared" si="3"/>
        <v>534.24</v>
      </c>
      <c r="Y48" s="59">
        <f t="shared" si="4"/>
        <v>54.24</v>
      </c>
      <c r="Z48" s="60">
        <v>0.2</v>
      </c>
      <c r="AA48" s="58">
        <f t="shared" si="5"/>
        <v>610.56</v>
      </c>
      <c r="AB48" s="85">
        <v>499</v>
      </c>
      <c r="AD48" s="86">
        <f t="shared" si="6"/>
        <v>130.56</v>
      </c>
      <c r="AE48" s="87" t="s">
        <v>650</v>
      </c>
      <c r="AF48" s="74"/>
      <c r="AG48" s="87" t="s">
        <v>96</v>
      </c>
      <c r="AH48" s="88">
        <v>0.13</v>
      </c>
      <c r="AI48" s="74"/>
      <c r="AJ48" s="87" t="s">
        <v>97</v>
      </c>
      <c r="AK48" s="74" t="s">
        <v>98</v>
      </c>
      <c r="AL48" s="74"/>
      <c r="AM48" s="76">
        <v>1</v>
      </c>
      <c r="AN48" s="74"/>
      <c r="AO48" s="74" t="s">
        <v>737</v>
      </c>
      <c r="AP48" s="87" t="s">
        <v>734</v>
      </c>
      <c r="AQ48" s="74"/>
      <c r="AR48" s="74"/>
    </row>
    <row r="49" s="69" customFormat="1" ht="20" customHeight="1" spans="1:44">
      <c r="A49" s="74">
        <v>47</v>
      </c>
      <c r="B49" s="75" t="s">
        <v>614</v>
      </c>
      <c r="C49" s="76"/>
      <c r="D49" s="90" t="s">
        <v>738</v>
      </c>
      <c r="E49" s="77"/>
      <c r="F49" s="74"/>
      <c r="G49" s="74"/>
      <c r="H49" s="74" t="s">
        <v>739</v>
      </c>
      <c r="I49" s="76" t="s">
        <v>118</v>
      </c>
      <c r="J49" s="76">
        <v>580</v>
      </c>
      <c r="K49" s="74">
        <v>1</v>
      </c>
      <c r="L49" s="74">
        <v>0</v>
      </c>
      <c r="M49" s="78">
        <f t="shared" si="0"/>
        <v>580</v>
      </c>
      <c r="N49" s="79">
        <v>0.02</v>
      </c>
      <c r="O49" s="78">
        <v>0.03</v>
      </c>
      <c r="P49" s="80">
        <v>0.01</v>
      </c>
      <c r="Q49" s="81">
        <f t="shared" si="1"/>
        <v>614.8</v>
      </c>
      <c r="R49" s="74"/>
      <c r="S49" s="82"/>
      <c r="T49" s="83">
        <f t="shared" si="2"/>
        <v>34.8000000000001</v>
      </c>
      <c r="U49" s="84">
        <v>0.05</v>
      </c>
      <c r="V49" s="58">
        <f t="shared" si="3"/>
        <v>645.54</v>
      </c>
      <c r="Y49" s="59">
        <f t="shared" si="4"/>
        <v>65.5400000000001</v>
      </c>
      <c r="Z49" s="60">
        <v>0.2</v>
      </c>
      <c r="AA49" s="58">
        <f t="shared" si="5"/>
        <v>737.76</v>
      </c>
      <c r="AB49" s="85">
        <v>598</v>
      </c>
      <c r="AD49" s="86">
        <f t="shared" si="6"/>
        <v>157.76</v>
      </c>
      <c r="AE49" s="87" t="s">
        <v>650</v>
      </c>
      <c r="AF49" s="74"/>
      <c r="AG49" s="87" t="s">
        <v>96</v>
      </c>
      <c r="AH49" s="88">
        <v>0.13</v>
      </c>
      <c r="AI49" s="74"/>
      <c r="AJ49" s="87" t="s">
        <v>97</v>
      </c>
      <c r="AK49" s="74" t="s">
        <v>98</v>
      </c>
      <c r="AL49" s="74"/>
      <c r="AM49" s="76">
        <v>1</v>
      </c>
      <c r="AN49" s="74"/>
      <c r="AO49" s="74" t="s">
        <v>740</v>
      </c>
      <c r="AP49" s="87" t="s">
        <v>741</v>
      </c>
      <c r="AQ49" s="74"/>
      <c r="AR49" s="74"/>
    </row>
    <row r="50" s="69" customFormat="1" ht="20" customHeight="1" spans="1:44">
      <c r="A50" s="74">
        <v>48</v>
      </c>
      <c r="B50" s="75" t="s">
        <v>614</v>
      </c>
      <c r="C50" s="76"/>
      <c r="D50" s="90" t="s">
        <v>742</v>
      </c>
      <c r="E50" s="77"/>
      <c r="F50" s="74"/>
      <c r="G50" s="74"/>
      <c r="H50" s="74" t="s">
        <v>732</v>
      </c>
      <c r="I50" s="76" t="s">
        <v>118</v>
      </c>
      <c r="J50" s="76">
        <v>380</v>
      </c>
      <c r="K50" s="74">
        <v>1</v>
      </c>
      <c r="L50" s="74">
        <v>0</v>
      </c>
      <c r="M50" s="78">
        <f t="shared" si="0"/>
        <v>380</v>
      </c>
      <c r="N50" s="79">
        <v>0.02</v>
      </c>
      <c r="O50" s="78">
        <v>0.03</v>
      </c>
      <c r="P50" s="80">
        <v>0.01</v>
      </c>
      <c r="Q50" s="81">
        <f t="shared" si="1"/>
        <v>402.8</v>
      </c>
      <c r="R50" s="74"/>
      <c r="S50" s="82"/>
      <c r="T50" s="83">
        <f t="shared" si="2"/>
        <v>22.8</v>
      </c>
      <c r="U50" s="84">
        <v>0.05</v>
      </c>
      <c r="V50" s="58">
        <f t="shared" si="3"/>
        <v>422.94</v>
      </c>
      <c r="Y50" s="59">
        <f t="shared" si="4"/>
        <v>42.9400000000001</v>
      </c>
      <c r="Z50" s="60">
        <v>0.2</v>
      </c>
      <c r="AA50" s="58">
        <f t="shared" si="5"/>
        <v>483.36</v>
      </c>
      <c r="AB50" s="85">
        <v>399</v>
      </c>
      <c r="AD50" s="86">
        <f t="shared" si="6"/>
        <v>103.36</v>
      </c>
      <c r="AE50" s="87" t="s">
        <v>650</v>
      </c>
      <c r="AF50" s="74"/>
      <c r="AG50" s="87" t="s">
        <v>96</v>
      </c>
      <c r="AH50" s="88">
        <v>0.13</v>
      </c>
      <c r="AI50" s="74"/>
      <c r="AJ50" s="87" t="s">
        <v>97</v>
      </c>
      <c r="AK50" s="74" t="s">
        <v>98</v>
      </c>
      <c r="AL50" s="74"/>
      <c r="AM50" s="76">
        <v>1</v>
      </c>
      <c r="AN50" s="74"/>
      <c r="AO50" s="74" t="s">
        <v>733</v>
      </c>
      <c r="AP50" s="87" t="s">
        <v>734</v>
      </c>
      <c r="AQ50" s="74"/>
      <c r="AR50" s="74"/>
    </row>
    <row r="51" s="69" customFormat="1" ht="20" customHeight="1" spans="1:44">
      <c r="A51" s="74">
        <v>49</v>
      </c>
      <c r="B51" s="75" t="s">
        <v>614</v>
      </c>
      <c r="C51" s="76"/>
      <c r="D51" s="90" t="s">
        <v>743</v>
      </c>
      <c r="E51" s="77"/>
      <c r="F51" s="74"/>
      <c r="G51" s="74"/>
      <c r="H51" s="74" t="s">
        <v>744</v>
      </c>
      <c r="I51" s="76" t="s">
        <v>118</v>
      </c>
      <c r="J51" s="76">
        <v>780</v>
      </c>
      <c r="K51" s="74">
        <v>1</v>
      </c>
      <c r="L51" s="74">
        <v>0</v>
      </c>
      <c r="M51" s="78">
        <f t="shared" si="0"/>
        <v>780</v>
      </c>
      <c r="N51" s="79">
        <v>0.02</v>
      </c>
      <c r="O51" s="78">
        <v>0.03</v>
      </c>
      <c r="P51" s="80">
        <v>0.01</v>
      </c>
      <c r="Q51" s="81">
        <f t="shared" si="1"/>
        <v>826.8</v>
      </c>
      <c r="R51" s="74"/>
      <c r="S51" s="82"/>
      <c r="T51" s="83">
        <f t="shared" si="2"/>
        <v>46.8000000000001</v>
      </c>
      <c r="U51" s="84">
        <v>0.05</v>
      </c>
      <c r="V51" s="58">
        <f t="shared" si="3"/>
        <v>868.14</v>
      </c>
      <c r="Y51" s="59">
        <f t="shared" si="4"/>
        <v>88.1400000000001</v>
      </c>
      <c r="Z51" s="60">
        <v>0.2</v>
      </c>
      <c r="AA51" s="58">
        <f t="shared" si="5"/>
        <v>992.16</v>
      </c>
      <c r="AB51" s="85">
        <v>799</v>
      </c>
      <c r="AD51" s="86">
        <f t="shared" si="6"/>
        <v>212.16</v>
      </c>
      <c r="AE51" s="87" t="s">
        <v>650</v>
      </c>
      <c r="AF51" s="74"/>
      <c r="AG51" s="87" t="s">
        <v>96</v>
      </c>
      <c r="AH51" s="88">
        <v>0.13</v>
      </c>
      <c r="AI51" s="74"/>
      <c r="AJ51" s="87" t="s">
        <v>97</v>
      </c>
      <c r="AK51" s="74" t="s">
        <v>98</v>
      </c>
      <c r="AL51" s="74"/>
      <c r="AM51" s="76">
        <v>1</v>
      </c>
      <c r="AN51" s="74"/>
      <c r="AO51" s="74" t="s">
        <v>745</v>
      </c>
      <c r="AP51" s="87" t="s">
        <v>746</v>
      </c>
      <c r="AQ51" s="74"/>
      <c r="AR51" s="74"/>
    </row>
    <row r="52" s="70" customFormat="1" ht="20" customHeight="1" spans="1:44">
      <c r="A52" s="74">
        <v>50</v>
      </c>
      <c r="B52" s="76" t="s">
        <v>747</v>
      </c>
      <c r="C52" s="74" t="s">
        <v>323</v>
      </c>
      <c r="D52" s="90" t="s">
        <v>748</v>
      </c>
      <c r="E52" s="77"/>
      <c r="F52" s="74"/>
      <c r="G52" s="74"/>
      <c r="H52" s="74" t="s">
        <v>749</v>
      </c>
      <c r="I52" s="76" t="s">
        <v>62</v>
      </c>
      <c r="J52" s="76">
        <v>95</v>
      </c>
      <c r="K52" s="74">
        <v>1</v>
      </c>
      <c r="L52" s="74">
        <v>0</v>
      </c>
      <c r="M52" s="78">
        <f t="shared" si="0"/>
        <v>95</v>
      </c>
      <c r="N52" s="79">
        <v>0.02</v>
      </c>
      <c r="O52" s="78">
        <v>0.03</v>
      </c>
      <c r="P52" s="80">
        <v>0.01</v>
      </c>
      <c r="Q52" s="81">
        <f t="shared" si="1"/>
        <v>100.7</v>
      </c>
      <c r="R52" s="74"/>
      <c r="S52" s="82"/>
      <c r="T52" s="83">
        <f t="shared" si="2"/>
        <v>5.7</v>
      </c>
      <c r="U52" s="84">
        <v>0.05</v>
      </c>
      <c r="V52" s="58">
        <f t="shared" si="3"/>
        <v>105.735</v>
      </c>
      <c r="Y52" s="59">
        <f t="shared" si="4"/>
        <v>10.735</v>
      </c>
      <c r="Z52" s="60">
        <v>0.2</v>
      </c>
      <c r="AA52" s="58">
        <f t="shared" si="5"/>
        <v>120.84</v>
      </c>
      <c r="AB52" s="91">
        <v>98</v>
      </c>
      <c r="AD52" s="86">
        <f t="shared" si="6"/>
        <v>25.84</v>
      </c>
      <c r="AE52" s="87" t="s">
        <v>607</v>
      </c>
      <c r="AF52" s="74"/>
      <c r="AG52" s="87" t="s">
        <v>96</v>
      </c>
      <c r="AH52" s="88">
        <v>0.09</v>
      </c>
      <c r="AI52" s="74"/>
      <c r="AJ52" s="87" t="s">
        <v>97</v>
      </c>
      <c r="AK52" s="74" t="s">
        <v>98</v>
      </c>
      <c r="AL52" s="74"/>
      <c r="AM52" s="74">
        <v>1</v>
      </c>
      <c r="AN52" s="74">
        <v>0.00179</v>
      </c>
      <c r="AO52" s="74" t="s">
        <v>750</v>
      </c>
      <c r="AP52" s="87" t="s">
        <v>751</v>
      </c>
      <c r="AQ52" s="74"/>
      <c r="AR52" s="74"/>
    </row>
    <row r="53" s="70" customFormat="1" ht="20" customHeight="1" spans="1:44">
      <c r="A53" s="74">
        <v>51</v>
      </c>
      <c r="B53" s="76" t="s">
        <v>747</v>
      </c>
      <c r="C53" s="74" t="s">
        <v>323</v>
      </c>
      <c r="D53" s="90" t="s">
        <v>752</v>
      </c>
      <c r="E53" s="77"/>
      <c r="F53" s="74"/>
      <c r="G53" s="74"/>
      <c r="H53" s="74" t="s">
        <v>749</v>
      </c>
      <c r="I53" s="76" t="s">
        <v>62</v>
      </c>
      <c r="J53" s="76">
        <v>130</v>
      </c>
      <c r="K53" s="74">
        <v>1</v>
      </c>
      <c r="L53" s="74">
        <v>0</v>
      </c>
      <c r="M53" s="78">
        <f t="shared" si="0"/>
        <v>130</v>
      </c>
      <c r="N53" s="79">
        <v>0.02</v>
      </c>
      <c r="O53" s="78">
        <v>0.03</v>
      </c>
      <c r="P53" s="80">
        <v>0.01</v>
      </c>
      <c r="Q53" s="81">
        <f t="shared" si="1"/>
        <v>137.8</v>
      </c>
      <c r="R53" s="74"/>
      <c r="S53" s="82"/>
      <c r="T53" s="83">
        <f t="shared" si="2"/>
        <v>7.80000000000001</v>
      </c>
      <c r="U53" s="84">
        <v>0.05</v>
      </c>
      <c r="V53" s="58">
        <f t="shared" si="3"/>
        <v>144.69</v>
      </c>
      <c r="Y53" s="59">
        <f t="shared" si="4"/>
        <v>14.69</v>
      </c>
      <c r="Z53" s="60">
        <v>0.2</v>
      </c>
      <c r="AA53" s="58">
        <f t="shared" si="5"/>
        <v>165.36</v>
      </c>
      <c r="AB53" s="91">
        <v>138</v>
      </c>
      <c r="AD53" s="86">
        <f t="shared" si="6"/>
        <v>35.36</v>
      </c>
      <c r="AE53" s="87" t="s">
        <v>607</v>
      </c>
      <c r="AF53" s="74"/>
      <c r="AG53" s="87" t="s">
        <v>96</v>
      </c>
      <c r="AH53" s="88">
        <v>0.09</v>
      </c>
      <c r="AI53" s="74"/>
      <c r="AJ53" s="87" t="s">
        <v>97</v>
      </c>
      <c r="AK53" s="74" t="s">
        <v>98</v>
      </c>
      <c r="AL53" s="74"/>
      <c r="AM53" s="74">
        <v>1</v>
      </c>
      <c r="AN53" s="74">
        <v>0.00179</v>
      </c>
      <c r="AO53" s="74" t="s">
        <v>750</v>
      </c>
      <c r="AP53" s="76" t="s">
        <v>753</v>
      </c>
      <c r="AQ53" s="74"/>
      <c r="AR53" s="74"/>
    </row>
    <row r="54" s="70" customFormat="1" ht="20" customHeight="1" spans="1:44">
      <c r="A54" s="74">
        <v>52</v>
      </c>
      <c r="B54" s="76" t="s">
        <v>747</v>
      </c>
      <c r="C54" s="74" t="s">
        <v>323</v>
      </c>
      <c r="D54" s="90" t="s">
        <v>754</v>
      </c>
      <c r="E54" s="77"/>
      <c r="F54" s="74"/>
      <c r="G54" s="74"/>
      <c r="H54" s="74" t="s">
        <v>749</v>
      </c>
      <c r="I54" s="76" t="s">
        <v>118</v>
      </c>
      <c r="J54" s="76">
        <v>290</v>
      </c>
      <c r="K54" s="74">
        <v>1</v>
      </c>
      <c r="L54" s="74">
        <v>0</v>
      </c>
      <c r="M54" s="78">
        <f t="shared" si="0"/>
        <v>290</v>
      </c>
      <c r="N54" s="79">
        <v>0.02</v>
      </c>
      <c r="O54" s="78">
        <v>0.03</v>
      </c>
      <c r="P54" s="80">
        <v>0.01</v>
      </c>
      <c r="Q54" s="81">
        <f t="shared" si="1"/>
        <v>307.4</v>
      </c>
      <c r="R54" s="74"/>
      <c r="S54" s="82"/>
      <c r="T54" s="83">
        <f t="shared" si="2"/>
        <v>17.4</v>
      </c>
      <c r="U54" s="84">
        <v>0.05</v>
      </c>
      <c r="V54" s="58">
        <f t="shared" si="3"/>
        <v>322.77</v>
      </c>
      <c r="Y54" s="59">
        <f t="shared" si="4"/>
        <v>32.77</v>
      </c>
      <c r="Z54" s="60">
        <v>0.2</v>
      </c>
      <c r="AA54" s="58">
        <f t="shared" si="5"/>
        <v>368.88</v>
      </c>
      <c r="AB54" s="91">
        <v>298</v>
      </c>
      <c r="AD54" s="86">
        <f t="shared" si="6"/>
        <v>78.8800000000001</v>
      </c>
      <c r="AE54" s="87" t="s">
        <v>607</v>
      </c>
      <c r="AF54" s="74"/>
      <c r="AG54" s="87" t="s">
        <v>96</v>
      </c>
      <c r="AH54" s="88">
        <v>0.09</v>
      </c>
      <c r="AI54" s="74"/>
      <c r="AJ54" s="87" t="s">
        <v>97</v>
      </c>
      <c r="AK54" s="74" t="s">
        <v>98</v>
      </c>
      <c r="AL54" s="74"/>
      <c r="AM54" s="74">
        <v>1</v>
      </c>
      <c r="AN54" s="74">
        <v>0.00179</v>
      </c>
      <c r="AO54" s="74" t="s">
        <v>750</v>
      </c>
      <c r="AP54" s="76" t="s">
        <v>755</v>
      </c>
      <c r="AQ54" s="74"/>
      <c r="AR54" s="74"/>
    </row>
    <row r="55" s="70" customFormat="1" ht="20" customHeight="1" spans="1:44">
      <c r="A55" s="74">
        <v>53</v>
      </c>
      <c r="B55" s="76" t="s">
        <v>747</v>
      </c>
      <c r="C55" s="74"/>
      <c r="D55" s="90" t="s">
        <v>756</v>
      </c>
      <c r="E55" s="77"/>
      <c r="F55" s="74"/>
      <c r="G55" s="74"/>
      <c r="H55" s="74" t="s">
        <v>757</v>
      </c>
      <c r="I55" s="76" t="s">
        <v>118</v>
      </c>
      <c r="J55" s="76">
        <v>37</v>
      </c>
      <c r="K55" s="74">
        <v>1</v>
      </c>
      <c r="L55" s="74">
        <v>0</v>
      </c>
      <c r="M55" s="78">
        <f t="shared" si="0"/>
        <v>37</v>
      </c>
      <c r="N55" s="79">
        <v>0.02</v>
      </c>
      <c r="O55" s="78">
        <v>0.03</v>
      </c>
      <c r="P55" s="80">
        <v>0.01</v>
      </c>
      <c r="Q55" s="81">
        <f t="shared" si="1"/>
        <v>39.22</v>
      </c>
      <c r="R55" s="74"/>
      <c r="S55" s="82"/>
      <c r="T55" s="83">
        <f t="shared" si="2"/>
        <v>2.22</v>
      </c>
      <c r="U55" s="84">
        <v>0.05</v>
      </c>
      <c r="V55" s="58">
        <f t="shared" si="3"/>
        <v>41.181</v>
      </c>
      <c r="Y55" s="59">
        <f t="shared" si="4"/>
        <v>4.181</v>
      </c>
      <c r="Z55" s="60">
        <v>0.2</v>
      </c>
      <c r="AA55" s="58">
        <f t="shared" si="5"/>
        <v>47.064</v>
      </c>
      <c r="AB55" s="92">
        <v>39</v>
      </c>
      <c r="AD55" s="86">
        <f t="shared" si="6"/>
        <v>10.064</v>
      </c>
      <c r="AE55" s="87" t="s">
        <v>607</v>
      </c>
      <c r="AF55" s="74"/>
      <c r="AG55" s="87" t="s">
        <v>96</v>
      </c>
      <c r="AH55" s="88">
        <v>0.09</v>
      </c>
      <c r="AI55" s="74"/>
      <c r="AJ55" s="87" t="s">
        <v>97</v>
      </c>
      <c r="AK55" s="74" t="s">
        <v>98</v>
      </c>
      <c r="AL55" s="74"/>
      <c r="AM55" s="74">
        <v>1</v>
      </c>
      <c r="AN55" s="74">
        <v>0.00133</v>
      </c>
      <c r="AO55" s="74" t="s">
        <v>758</v>
      </c>
      <c r="AP55" s="87" t="s">
        <v>759</v>
      </c>
      <c r="AQ55" s="74"/>
      <c r="AR55" s="74"/>
    </row>
    <row r="56" s="70" customFormat="1" ht="20" customHeight="1" spans="1:44">
      <c r="A56" s="74">
        <v>54</v>
      </c>
      <c r="B56" s="76" t="s">
        <v>747</v>
      </c>
      <c r="C56" s="74"/>
      <c r="D56" s="90" t="s">
        <v>760</v>
      </c>
      <c r="E56" s="77"/>
      <c r="F56" s="74"/>
      <c r="G56" s="74"/>
      <c r="H56" s="74" t="s">
        <v>757</v>
      </c>
      <c r="I56" s="76" t="s">
        <v>118</v>
      </c>
      <c r="J56" s="76">
        <v>75</v>
      </c>
      <c r="K56" s="74">
        <v>1</v>
      </c>
      <c r="L56" s="74">
        <v>0</v>
      </c>
      <c r="M56" s="78">
        <f t="shared" si="0"/>
        <v>75</v>
      </c>
      <c r="N56" s="79">
        <v>0.02</v>
      </c>
      <c r="O56" s="78">
        <v>0.03</v>
      </c>
      <c r="P56" s="80">
        <v>0.01</v>
      </c>
      <c r="Q56" s="81">
        <f t="shared" si="1"/>
        <v>79.5</v>
      </c>
      <c r="R56" s="74"/>
      <c r="S56" s="82"/>
      <c r="T56" s="83">
        <f t="shared" si="2"/>
        <v>4.5</v>
      </c>
      <c r="U56" s="84">
        <v>0.05</v>
      </c>
      <c r="V56" s="58">
        <f t="shared" si="3"/>
        <v>83.475</v>
      </c>
      <c r="Y56" s="59">
        <f t="shared" si="4"/>
        <v>8.47500000000001</v>
      </c>
      <c r="Z56" s="60">
        <v>0.2</v>
      </c>
      <c r="AA56" s="58">
        <f t="shared" si="5"/>
        <v>95.4</v>
      </c>
      <c r="AB56" s="92">
        <v>78</v>
      </c>
      <c r="AD56" s="86">
        <f t="shared" si="6"/>
        <v>20.4</v>
      </c>
      <c r="AE56" s="87" t="s">
        <v>607</v>
      </c>
      <c r="AF56" s="74"/>
      <c r="AG56" s="87" t="s">
        <v>96</v>
      </c>
      <c r="AH56" s="88">
        <v>0.09</v>
      </c>
      <c r="AI56" s="74"/>
      <c r="AJ56" s="87" t="s">
        <v>97</v>
      </c>
      <c r="AK56" s="74" t="s">
        <v>98</v>
      </c>
      <c r="AL56" s="74"/>
      <c r="AM56" s="74">
        <v>1</v>
      </c>
      <c r="AN56" s="74">
        <v>0.00133</v>
      </c>
      <c r="AO56" s="74" t="s">
        <v>758</v>
      </c>
      <c r="AP56" s="87" t="s">
        <v>761</v>
      </c>
      <c r="AQ56" s="74"/>
      <c r="AR56" s="74"/>
    </row>
  </sheetData>
  <mergeCells count="6">
    <mergeCell ref="A1:M1"/>
    <mergeCell ref="N1:O1"/>
    <mergeCell ref="P1:T1"/>
    <mergeCell ref="U1:Y1"/>
    <mergeCell ref="Z1:AD1"/>
    <mergeCell ref="K2:L2"/>
  </mergeCell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7"/>
  <sheetViews>
    <sheetView workbookViewId="0">
      <selection activeCell="AA2" sqref="AA$1:AA$1048576"/>
    </sheetView>
  </sheetViews>
  <sheetFormatPr defaultColWidth="9" defaultRowHeight="13.5" outlineLevelRow="6"/>
  <cols>
    <col min="4" max="4" width="21.875" customWidth="1"/>
    <col min="14" max="14" width="14.125" customWidth="1"/>
    <col min="15" max="15" width="15.875" customWidth="1"/>
    <col min="17" max="17" width="9" style="6"/>
    <col min="22" max="22" width="9" style="6"/>
    <col min="27" max="27" width="9" style="6"/>
  </cols>
  <sheetData>
    <row r="1" s="1" customFormat="1" ht="52" customHeight="1" spans="1:66">
      <c r="A1" s="7" t="s">
        <v>0</v>
      </c>
      <c r="B1" s="7"/>
      <c r="C1" s="7"/>
      <c r="D1" s="7"/>
      <c r="E1" s="7"/>
      <c r="F1" s="7"/>
      <c r="G1" s="7"/>
      <c r="H1" s="7"/>
      <c r="I1" s="7"/>
      <c r="J1" s="7"/>
      <c r="K1" s="7"/>
      <c r="L1" s="7"/>
      <c r="M1" s="7"/>
      <c r="N1" s="8" t="s">
        <v>1</v>
      </c>
      <c r="O1" s="9"/>
      <c r="P1" s="8" t="s">
        <v>2</v>
      </c>
      <c r="Q1" s="10"/>
      <c r="R1" s="11"/>
      <c r="S1" s="11"/>
      <c r="T1" s="9"/>
      <c r="U1" s="12" t="s">
        <v>3</v>
      </c>
      <c r="V1" s="13"/>
      <c r="W1" s="14"/>
      <c r="X1" s="14"/>
      <c r="Y1" s="15"/>
      <c r="Z1" s="16" t="s">
        <v>4</v>
      </c>
      <c r="AA1" s="17"/>
      <c r="AB1" s="18"/>
      <c r="AC1" s="18"/>
      <c r="AD1" s="18"/>
      <c r="AE1" s="7"/>
      <c r="AF1" s="7"/>
      <c r="AG1" s="7"/>
      <c r="AH1" s="7"/>
      <c r="AI1" s="7"/>
      <c r="AJ1" s="19"/>
      <c r="AK1" s="7"/>
      <c r="AL1" s="19"/>
      <c r="AM1" s="7"/>
      <c r="AN1" s="19"/>
      <c r="AO1" s="7"/>
      <c r="AP1" s="19"/>
      <c r="AQ1" s="7"/>
      <c r="AR1" s="8"/>
      <c r="AS1" s="20"/>
      <c r="AT1" s="20"/>
      <c r="AU1" s="7"/>
      <c r="AV1" s="7"/>
      <c r="AW1" s="7"/>
      <c r="AX1" s="7"/>
      <c r="AY1" s="7"/>
      <c r="AZ1" s="7"/>
      <c r="BA1" s="7"/>
      <c r="BB1" s="7"/>
    </row>
    <row r="2" s="2" customFormat="1" ht="71" customHeight="1" outlineLevel="1" spans="1:66">
      <c r="A2" s="21" t="s">
        <v>5</v>
      </c>
      <c r="B2" s="22" t="s">
        <v>6</v>
      </c>
      <c r="C2" s="22" t="s">
        <v>7</v>
      </c>
      <c r="D2" s="23" t="s">
        <v>8</v>
      </c>
      <c r="E2" s="22" t="s">
        <v>9</v>
      </c>
      <c r="F2" s="22" t="s">
        <v>10</v>
      </c>
      <c r="G2" s="22" t="s">
        <v>11</v>
      </c>
      <c r="H2" s="24" t="s">
        <v>12</v>
      </c>
      <c r="I2" s="23" t="s">
        <v>13</v>
      </c>
      <c r="J2" s="25" t="s">
        <v>14</v>
      </c>
      <c r="K2" s="26" t="s">
        <v>15</v>
      </c>
      <c r="L2" s="27"/>
      <c r="M2" s="28" t="s">
        <v>16</v>
      </c>
      <c r="N2" s="29" t="s">
        <v>17</v>
      </c>
      <c r="O2" s="29" t="s">
        <v>18</v>
      </c>
      <c r="P2" s="29" t="s">
        <v>19</v>
      </c>
      <c r="Q2" s="30" t="s">
        <v>20</v>
      </c>
      <c r="R2" s="31" t="s">
        <v>21</v>
      </c>
      <c r="S2" s="32" t="s">
        <v>22</v>
      </c>
      <c r="T2" s="33" t="s">
        <v>23</v>
      </c>
      <c r="U2" s="22" t="s">
        <v>19</v>
      </c>
      <c r="V2" s="34" t="s">
        <v>24</v>
      </c>
      <c r="W2" s="31" t="s">
        <v>21</v>
      </c>
      <c r="X2" s="32" t="s">
        <v>22</v>
      </c>
      <c r="Y2" s="35" t="s">
        <v>25</v>
      </c>
      <c r="Z2" s="36" t="s">
        <v>19</v>
      </c>
      <c r="AA2" s="37" t="s">
        <v>26</v>
      </c>
      <c r="AB2" s="38" t="s">
        <v>27</v>
      </c>
      <c r="AC2" s="32" t="s">
        <v>28</v>
      </c>
      <c r="AD2" s="39" t="s">
        <v>29</v>
      </c>
      <c r="AE2" s="22" t="s">
        <v>30</v>
      </c>
      <c r="AF2" s="22" t="s">
        <v>31</v>
      </c>
      <c r="AG2" s="40" t="s">
        <v>32</v>
      </c>
      <c r="AH2" s="40" t="s">
        <v>33</v>
      </c>
      <c r="AI2" s="41" t="s">
        <v>34</v>
      </c>
      <c r="AJ2" s="38" t="s">
        <v>35</v>
      </c>
      <c r="AK2" s="21" t="s">
        <v>36</v>
      </c>
      <c r="AL2" s="32" t="s">
        <v>37</v>
      </c>
      <c r="AM2" s="32" t="s">
        <v>38</v>
      </c>
      <c r="AN2" s="32" t="s">
        <v>39</v>
      </c>
      <c r="AO2" s="32" t="s">
        <v>40</v>
      </c>
      <c r="AP2" s="32" t="s">
        <v>41</v>
      </c>
      <c r="AQ2" s="22" t="s">
        <v>42</v>
      </c>
      <c r="AR2" s="42"/>
      <c r="AS2" s="38" t="s">
        <v>43</v>
      </c>
      <c r="AT2" s="32" t="s">
        <v>44</v>
      </c>
      <c r="AU2" s="32" t="s">
        <v>121</v>
      </c>
      <c r="AV2" s="32" t="s">
        <v>122</v>
      </c>
      <c r="AW2" s="32" t="s">
        <v>45</v>
      </c>
      <c r="AX2" s="32" t="s">
        <v>121</v>
      </c>
      <c r="AY2" s="32" t="s">
        <v>46</v>
      </c>
      <c r="AZ2" s="32" t="s">
        <v>121</v>
      </c>
      <c r="BA2" s="32" t="s">
        <v>47</v>
      </c>
      <c r="BB2" s="32" t="s">
        <v>48</v>
      </c>
      <c r="BC2" s="43"/>
      <c r="BD2" s="44"/>
      <c r="BE2" s="44"/>
      <c r="BF2" s="44"/>
      <c r="BG2" s="44"/>
      <c r="BH2" s="44"/>
      <c r="BI2" s="44"/>
      <c r="BJ2" s="45"/>
      <c r="BK2" s="46"/>
      <c r="BL2" s="47"/>
      <c r="BM2" s="47"/>
      <c r="BN2" s="47"/>
    </row>
    <row r="3" s="3" customFormat="1" ht="20" customHeight="1" spans="1:66">
      <c r="A3" s="48">
        <v>1</v>
      </c>
      <c r="B3" s="48" t="s">
        <v>762</v>
      </c>
      <c r="C3" s="49" t="s">
        <v>763</v>
      </c>
      <c r="D3" s="49" t="s">
        <v>764</v>
      </c>
      <c r="E3" s="48"/>
      <c r="F3" s="48"/>
      <c r="G3" s="48"/>
      <c r="H3" s="49" t="s">
        <v>765</v>
      </c>
      <c r="I3" s="49" t="s">
        <v>128</v>
      </c>
      <c r="J3" s="49">
        <v>45</v>
      </c>
      <c r="K3" s="48">
        <v>1</v>
      </c>
      <c r="L3" s="48">
        <v>0</v>
      </c>
      <c r="M3" s="50">
        <f t="shared" ref="M3:M7" si="0">J3*K3/(K3+L3)</f>
        <v>45</v>
      </c>
      <c r="N3" s="51">
        <v>0.02</v>
      </c>
      <c r="O3" s="50">
        <v>0.03</v>
      </c>
      <c r="P3" s="52">
        <v>0.05</v>
      </c>
      <c r="Q3" s="53">
        <f t="shared" ref="Q3:Q7" si="1">M3*(1+N3+O3+P3)</f>
        <v>49.5</v>
      </c>
      <c r="R3" s="54">
        <v>50</v>
      </c>
      <c r="S3" s="55"/>
      <c r="T3" s="56">
        <f t="shared" ref="T3:T7" si="2">Q3-M3</f>
        <v>4.50000000000001</v>
      </c>
      <c r="U3" s="57">
        <v>0.05</v>
      </c>
      <c r="V3" s="58">
        <f t="shared" ref="V3:V7" si="3">Q3*(1+U3)</f>
        <v>51.975</v>
      </c>
      <c r="Y3" s="59">
        <f t="shared" ref="Y3:Y7" si="4">V3-M3</f>
        <v>6.97500000000001</v>
      </c>
      <c r="Z3" s="60">
        <v>0.21</v>
      </c>
      <c r="AA3" s="58">
        <f t="shared" ref="AA3:AA7" si="5">Q3*(1+Z3)</f>
        <v>59.895</v>
      </c>
      <c r="AB3" s="54">
        <v>60</v>
      </c>
      <c r="AD3" s="59">
        <f t="shared" ref="AD3:AD7" si="6">AA3-M3</f>
        <v>14.895</v>
      </c>
      <c r="AE3" s="54" t="s">
        <v>766</v>
      </c>
      <c r="AF3" s="54" t="s">
        <v>767</v>
      </c>
      <c r="AG3" s="54" t="s">
        <v>768</v>
      </c>
      <c r="AH3" s="61">
        <v>0.13</v>
      </c>
      <c r="AI3" s="54" t="s">
        <v>769</v>
      </c>
      <c r="AJ3" s="54">
        <v>17787248135</v>
      </c>
      <c r="AK3" s="54" t="s">
        <v>770</v>
      </c>
      <c r="AL3" s="54" t="s">
        <v>763</v>
      </c>
      <c r="AM3" s="54" t="s">
        <v>771</v>
      </c>
      <c r="AN3" s="54"/>
      <c r="AO3" s="54" t="s">
        <v>765</v>
      </c>
      <c r="AP3" s="62"/>
      <c r="AQ3" s="63"/>
      <c r="AR3" s="63"/>
    </row>
    <row r="4" s="4" customFormat="1" ht="20" customHeight="1" spans="1:66">
      <c r="A4" s="48">
        <v>2</v>
      </c>
      <c r="B4" s="48" t="s">
        <v>762</v>
      </c>
      <c r="C4" s="49" t="s">
        <v>763</v>
      </c>
      <c r="D4" s="49" t="s">
        <v>772</v>
      </c>
      <c r="E4" s="48"/>
      <c r="F4" s="48"/>
      <c r="G4" s="48"/>
      <c r="H4" s="49" t="s">
        <v>765</v>
      </c>
      <c r="I4" s="49" t="s">
        <v>128</v>
      </c>
      <c r="J4" s="49">
        <v>45</v>
      </c>
      <c r="K4" s="48">
        <v>1</v>
      </c>
      <c r="L4" s="48">
        <v>0</v>
      </c>
      <c r="M4" s="50">
        <f t="shared" si="0"/>
        <v>45</v>
      </c>
      <c r="N4" s="51">
        <v>0.02</v>
      </c>
      <c r="O4" s="50">
        <v>0.03</v>
      </c>
      <c r="P4" s="52">
        <v>0.05</v>
      </c>
      <c r="Q4" s="53">
        <f t="shared" si="1"/>
        <v>49.5</v>
      </c>
      <c r="R4" s="54">
        <v>50</v>
      </c>
      <c r="S4" s="64"/>
      <c r="T4" s="56">
        <f t="shared" si="2"/>
        <v>4.50000000000001</v>
      </c>
      <c r="U4" s="65">
        <v>0.05</v>
      </c>
      <c r="V4" s="58">
        <f t="shared" si="3"/>
        <v>51.975</v>
      </c>
      <c r="Y4" s="59">
        <f t="shared" si="4"/>
        <v>6.97500000000001</v>
      </c>
      <c r="Z4" s="66">
        <v>0.21</v>
      </c>
      <c r="AA4" s="58">
        <f t="shared" si="5"/>
        <v>59.895</v>
      </c>
      <c r="AB4" s="54">
        <v>60</v>
      </c>
      <c r="AD4" s="59">
        <f t="shared" si="6"/>
        <v>14.895</v>
      </c>
      <c r="AE4" s="54" t="s">
        <v>766</v>
      </c>
      <c r="AF4" s="54" t="s">
        <v>767</v>
      </c>
      <c r="AG4" s="54" t="s">
        <v>768</v>
      </c>
      <c r="AH4" s="61">
        <v>0.13</v>
      </c>
      <c r="AI4" s="54" t="s">
        <v>769</v>
      </c>
      <c r="AJ4" s="54">
        <v>17787248135</v>
      </c>
      <c r="AK4" s="54" t="s">
        <v>770</v>
      </c>
      <c r="AL4" s="54" t="s">
        <v>763</v>
      </c>
      <c r="AM4" s="54" t="s">
        <v>771</v>
      </c>
      <c r="AN4" s="54"/>
      <c r="AO4" s="54" t="s">
        <v>765</v>
      </c>
      <c r="AP4" s="67"/>
    </row>
    <row r="5" s="5" customFormat="1" ht="14.25" spans="1:66">
      <c r="A5" s="48">
        <v>3</v>
      </c>
      <c r="B5" s="48" t="s">
        <v>762</v>
      </c>
      <c r="C5" s="49" t="s">
        <v>763</v>
      </c>
      <c r="D5" s="49" t="s">
        <v>773</v>
      </c>
      <c r="E5" s="49"/>
      <c r="F5" s="49"/>
      <c r="G5" s="49"/>
      <c r="H5" s="49" t="s">
        <v>774</v>
      </c>
      <c r="I5" s="49" t="s">
        <v>118</v>
      </c>
      <c r="J5" s="49">
        <v>35</v>
      </c>
      <c r="K5" s="49">
        <v>1</v>
      </c>
      <c r="L5" s="49">
        <v>0</v>
      </c>
      <c r="M5" s="50">
        <f t="shared" si="0"/>
        <v>35</v>
      </c>
      <c r="N5" s="51">
        <v>0.02</v>
      </c>
      <c r="O5" s="50">
        <v>0.03</v>
      </c>
      <c r="P5" s="52">
        <v>0.09</v>
      </c>
      <c r="Q5" s="53">
        <f t="shared" si="1"/>
        <v>39.9</v>
      </c>
      <c r="R5" s="54">
        <v>40</v>
      </c>
      <c r="S5" s="54"/>
      <c r="T5" s="56">
        <f t="shared" si="2"/>
        <v>4.90000000000001</v>
      </c>
      <c r="U5" s="68">
        <v>0.05</v>
      </c>
      <c r="V5" s="58">
        <f t="shared" si="3"/>
        <v>41.895</v>
      </c>
      <c r="W5" s="54"/>
      <c r="X5" s="54"/>
      <c r="Y5" s="59">
        <f t="shared" si="4"/>
        <v>6.89500000000001</v>
      </c>
      <c r="Z5" s="68">
        <v>0.25</v>
      </c>
      <c r="AA5" s="58">
        <f t="shared" si="5"/>
        <v>49.875</v>
      </c>
      <c r="AB5" s="54">
        <v>50</v>
      </c>
      <c r="AC5" s="54"/>
      <c r="AD5" s="59">
        <f t="shared" si="6"/>
        <v>14.875</v>
      </c>
      <c r="AE5" s="54" t="s">
        <v>766</v>
      </c>
      <c r="AF5" s="54" t="s">
        <v>767</v>
      </c>
      <c r="AG5" s="54" t="s">
        <v>768</v>
      </c>
      <c r="AH5" s="61">
        <v>0.13</v>
      </c>
      <c r="AI5" s="54" t="s">
        <v>769</v>
      </c>
      <c r="AJ5" s="54">
        <v>17787248135</v>
      </c>
      <c r="AK5" s="54" t="s">
        <v>770</v>
      </c>
      <c r="AL5" s="54" t="s">
        <v>763</v>
      </c>
      <c r="AM5" s="54" t="s">
        <v>775</v>
      </c>
      <c r="AN5" s="54"/>
      <c r="AO5" s="54" t="s">
        <v>774</v>
      </c>
    </row>
    <row r="6" s="5" customFormat="1" ht="14.25" spans="1:66">
      <c r="A6" s="48">
        <v>4</v>
      </c>
      <c r="B6" s="48" t="s">
        <v>762</v>
      </c>
      <c r="C6" s="49" t="s">
        <v>763</v>
      </c>
      <c r="D6" s="49" t="s">
        <v>776</v>
      </c>
      <c r="E6" s="49"/>
      <c r="F6" s="49"/>
      <c r="G6" s="49"/>
      <c r="H6" s="49" t="s">
        <v>777</v>
      </c>
      <c r="I6" s="49" t="s">
        <v>140</v>
      </c>
      <c r="J6" s="49">
        <v>100</v>
      </c>
      <c r="K6" s="49">
        <v>1</v>
      </c>
      <c r="L6" s="49">
        <v>0</v>
      </c>
      <c r="M6" s="50">
        <f t="shared" si="0"/>
        <v>100</v>
      </c>
      <c r="N6" s="51">
        <v>0.02</v>
      </c>
      <c r="O6" s="50">
        <v>0.03</v>
      </c>
      <c r="P6" s="52">
        <v>0.05</v>
      </c>
      <c r="Q6" s="53">
        <f t="shared" si="1"/>
        <v>110</v>
      </c>
      <c r="R6" s="54">
        <v>110</v>
      </c>
      <c r="S6" s="54"/>
      <c r="T6" s="56">
        <f t="shared" si="2"/>
        <v>10</v>
      </c>
      <c r="U6" s="68">
        <v>0.02</v>
      </c>
      <c r="V6" s="58">
        <f t="shared" si="3"/>
        <v>112.2</v>
      </c>
      <c r="W6" s="54"/>
      <c r="X6" s="54"/>
      <c r="Y6" s="59">
        <f t="shared" si="4"/>
        <v>12.2</v>
      </c>
      <c r="Z6" s="68">
        <v>0.09</v>
      </c>
      <c r="AA6" s="58">
        <f t="shared" si="5"/>
        <v>119.9</v>
      </c>
      <c r="AB6" s="54">
        <v>120</v>
      </c>
      <c r="AC6" s="54"/>
      <c r="AD6" s="59">
        <f t="shared" si="6"/>
        <v>19.9</v>
      </c>
      <c r="AE6" s="54" t="s">
        <v>766</v>
      </c>
      <c r="AF6" s="54" t="s">
        <v>767</v>
      </c>
      <c r="AG6" s="54" t="s">
        <v>768</v>
      </c>
      <c r="AH6" s="61">
        <v>0.13</v>
      </c>
      <c r="AI6" s="54" t="s">
        <v>769</v>
      </c>
      <c r="AJ6" s="54">
        <v>17787248135</v>
      </c>
      <c r="AK6" s="54" t="s">
        <v>770</v>
      </c>
      <c r="AL6" s="54" t="s">
        <v>763</v>
      </c>
      <c r="AM6" s="54" t="s">
        <v>778</v>
      </c>
      <c r="AN6" s="54"/>
      <c r="AO6" s="54" t="s">
        <v>777</v>
      </c>
    </row>
    <row r="7" s="5" customFormat="1" ht="14.25" spans="1:66">
      <c r="A7" s="48">
        <v>5</v>
      </c>
      <c r="B7" s="48" t="s">
        <v>762</v>
      </c>
      <c r="C7" s="49" t="s">
        <v>763</v>
      </c>
      <c r="D7" s="49" t="s">
        <v>779</v>
      </c>
      <c r="E7" s="49"/>
      <c r="F7" s="49"/>
      <c r="G7" s="49"/>
      <c r="H7" s="49" t="s">
        <v>777</v>
      </c>
      <c r="I7" s="49" t="s">
        <v>140</v>
      </c>
      <c r="J7" s="49">
        <v>150</v>
      </c>
      <c r="K7" s="49">
        <v>1</v>
      </c>
      <c r="L7" s="49">
        <v>0</v>
      </c>
      <c r="M7" s="50">
        <f t="shared" si="0"/>
        <v>150</v>
      </c>
      <c r="N7" s="51">
        <v>0.02</v>
      </c>
      <c r="O7" s="50">
        <v>0.03</v>
      </c>
      <c r="P7" s="52">
        <v>0.08</v>
      </c>
      <c r="Q7" s="53">
        <f t="shared" si="1"/>
        <v>169.5</v>
      </c>
      <c r="R7" s="54">
        <v>170</v>
      </c>
      <c r="S7" s="54"/>
      <c r="T7" s="56">
        <f t="shared" si="2"/>
        <v>19.5</v>
      </c>
      <c r="U7" s="68">
        <v>0.05</v>
      </c>
      <c r="V7" s="58">
        <f t="shared" si="3"/>
        <v>177.975</v>
      </c>
      <c r="W7" s="54"/>
      <c r="X7" s="54"/>
      <c r="Y7" s="59">
        <f t="shared" si="4"/>
        <v>27.9750000000001</v>
      </c>
      <c r="Z7" s="68">
        <v>0.173</v>
      </c>
      <c r="AA7" s="58">
        <f t="shared" si="5"/>
        <v>198.8235</v>
      </c>
      <c r="AB7" s="54">
        <v>199</v>
      </c>
      <c r="AC7" s="54"/>
      <c r="AD7" s="59">
        <f t="shared" si="6"/>
        <v>48.8235000000001</v>
      </c>
      <c r="AE7" s="54" t="s">
        <v>766</v>
      </c>
      <c r="AF7" s="54" t="s">
        <v>767</v>
      </c>
      <c r="AG7" s="54" t="s">
        <v>768</v>
      </c>
      <c r="AH7" s="61">
        <v>0.13</v>
      </c>
      <c r="AI7" s="54" t="s">
        <v>769</v>
      </c>
      <c r="AJ7" s="54">
        <v>17787248135</v>
      </c>
      <c r="AK7" s="54" t="s">
        <v>770</v>
      </c>
      <c r="AL7" s="54" t="s">
        <v>763</v>
      </c>
      <c r="AM7" s="54" t="s">
        <v>778</v>
      </c>
      <c r="AN7" s="54"/>
      <c r="AO7" s="54" t="s">
        <v>777</v>
      </c>
    </row>
  </sheetData>
  <mergeCells count="6">
    <mergeCell ref="A1:M1"/>
    <mergeCell ref="N1:O1"/>
    <mergeCell ref="P1:T1"/>
    <mergeCell ref="U1:Y1"/>
    <mergeCell ref="Z1:AD1"/>
    <mergeCell ref="K2:L2"/>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饮品</vt:lpstr>
      <vt:lpstr>浸泡方便食品</vt:lpstr>
      <vt:lpstr>休闲零食（果干、玉米）</vt:lpstr>
      <vt:lpstr>粮油</vt:lpstr>
      <vt:lpstr>肉制品</vt:lpstr>
      <vt:lpstr>干货调味</vt:lpstr>
      <vt:lpstr>浸泡饮品</vt:lpstr>
      <vt:lpstr>咖啡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MyPC</cp:lastModifiedBy>
  <dcterms:created xsi:type="dcterms:W3CDTF">2025-11-18T09:02:00Z</dcterms:created>
  <dcterms:modified xsi:type="dcterms:W3CDTF">2026-03-30T06:31:27Z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1B3C40E69D584616872443D6CC8BE496_13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